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4415" windowHeight="14745" tabRatio="390" activeTab="0"/>
  </bookViews>
  <sheets>
    <sheet name="POPIS" sheetId="1" r:id="rId1"/>
  </sheets>
  <definedNames>
    <definedName name="_Toc117475170" localSheetId="0">'POPIS'!$A$100</definedName>
    <definedName name="_Toc92683851" localSheetId="0">'POPIS'!$A$90</definedName>
    <definedName name="_xlnm.Print_Area" localSheetId="0">'POPIS'!$A$1:$G$299</definedName>
  </definedNames>
  <calcPr fullCalcOnLoad="1"/>
</workbook>
</file>

<file path=xl/sharedStrings.xml><?xml version="1.0" encoding="utf-8"?>
<sst xmlns="http://schemas.openxmlformats.org/spreadsheetml/2006/main" count="310" uniqueCount="163">
  <si>
    <t>1. PREDDELA</t>
  </si>
  <si>
    <t>2. ZEMELJSKA DELA</t>
  </si>
  <si>
    <t>3. VOZIŠČNE KONSTRUKCIJE</t>
  </si>
  <si>
    <t>4. ODVODNJAVANJE</t>
  </si>
  <si>
    <t>5. GRADBENA IN OBRTNIŠKA DELA</t>
  </si>
  <si>
    <t>6. OPREMA CEST</t>
  </si>
  <si>
    <t>7. TUJE STORITVE</t>
  </si>
  <si>
    <t>SKUPAJ:</t>
  </si>
  <si>
    <t>1.1. GEODETSKA DELA</t>
  </si>
  <si>
    <t>1.</t>
  </si>
  <si>
    <t>2.</t>
  </si>
  <si>
    <t>3.</t>
  </si>
  <si>
    <t>kos</t>
  </si>
  <si>
    <t>4.</t>
  </si>
  <si>
    <t>1.2. ČIŠČENJE TERENA</t>
  </si>
  <si>
    <t>5.</t>
  </si>
  <si>
    <t>2.1. IZKOPI</t>
  </si>
  <si>
    <t>2.9 PREVOZI, RAZPROSTIRANJE IN UREDITEV DEPONIJ MATERIALA</t>
  </si>
  <si>
    <t>t.</t>
  </si>
  <si>
    <t>3.1. NOSILNE PLASTI</t>
  </si>
  <si>
    <t>3.1.1. Nevezane nosilne plasti</t>
  </si>
  <si>
    <t>3.2. OBRABNE IN ZAPORNE PLASTI</t>
  </si>
  <si>
    <t>7. TUJE STORITVE:</t>
  </si>
  <si>
    <t>ur</t>
  </si>
  <si>
    <t>SKUPAJ (brez DDV):</t>
  </si>
  <si>
    <t>DDV(22%)</t>
  </si>
  <si>
    <t>SKUPAJ (z DDV):</t>
  </si>
  <si>
    <t>Projektantski nadzor</t>
  </si>
  <si>
    <t>2.2.  PLANUM TEMELJNIH TAL</t>
  </si>
  <si>
    <t>Površinski izkop plodne zemljine, debeline 15cm - 1.kategorije - strojno z nakladanjem</t>
  </si>
  <si>
    <t>2.4. NASIPI, ZASIPI, KLINI, POSTELJICA IN GLINASTI NABOJ</t>
  </si>
  <si>
    <r>
      <t>m</t>
    </r>
    <r>
      <rPr>
        <vertAlign val="superscript"/>
        <sz val="11"/>
        <rFont val="Arial"/>
        <family val="2"/>
      </rPr>
      <t>2</t>
    </r>
  </si>
  <si>
    <r>
      <t>m</t>
    </r>
    <r>
      <rPr>
        <vertAlign val="superscript"/>
        <sz val="11"/>
        <rFont val="Arial"/>
        <family val="2"/>
      </rPr>
      <t>3</t>
    </r>
  </si>
  <si>
    <t xml:space="preserve">                                                                                                                    </t>
  </si>
  <si>
    <t>Postavitev in zavarovanje prečnega profila ostale javne ceste v ravninskem terenu</t>
  </si>
  <si>
    <t>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</si>
  <si>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t>Opomba:</t>
  </si>
  <si>
    <t>km</t>
  </si>
  <si>
    <t>Obnova in zavarovanje zakoličbe trase komunalnih vodov v ravninskem terenu (MET.KAN., JR omr., NN omr.., TK omr., VODOVOD)</t>
  </si>
  <si>
    <t>m2</t>
  </si>
  <si>
    <t xml:space="preserve">1.2.1 Odstranitev grmovja, dreves, vej in panjev </t>
  </si>
  <si>
    <t>6.</t>
  </si>
  <si>
    <t xml:space="preserve">1.2.4 Porušitev in odstranitev objektov </t>
  </si>
  <si>
    <t>Obnova in zavarovanje zakoličbe osi trase ostale javne ceste v ravninskem terenu</t>
  </si>
  <si>
    <t>m</t>
  </si>
  <si>
    <t xml:space="preserve">1.2.3 Porušitev in odstranitev voziščnih konstrukcij </t>
  </si>
  <si>
    <t>Porušitev in odstranitev makadamskega vozišča v debelini nad 20 cm</t>
  </si>
  <si>
    <t>m3</t>
  </si>
  <si>
    <t>Porušitev in odstranitev nevezanega tlaka iz lomljenca, tlakovcev, plošč, debeline do 12 cm</t>
  </si>
  <si>
    <t>Porušitev in odstranitev robnika iz cementnega betona</t>
  </si>
  <si>
    <t>1.3.1 Omejitve prometa</t>
  </si>
  <si>
    <t>1.3 OSTALA PREDDELA</t>
  </si>
  <si>
    <t>dan</t>
  </si>
  <si>
    <t>1.3.3 Začasni objekti</t>
  </si>
  <si>
    <t>Organizacija gradbišča - postavitev začasnih objektov (cestna dela)</t>
  </si>
  <si>
    <t>Organizacija gradbišča - odstranitev začasnih objektov (cestna dela)</t>
  </si>
  <si>
    <t>Izkopi vezljive /zrnate kamnine - 3.kategorije za temelje, kanalske rove, prepuste, jaške in drenaže širine do 1,0 m in globine 1,1 do 2,0 m - strojno, planiranje dna ročno</t>
  </si>
  <si>
    <t>Razprostiranje odvečne plodne zemljine - 1.kategorije</t>
  </si>
  <si>
    <t>Razprostiranje odvečne vezljive zemljine - 3.kategorije</t>
  </si>
  <si>
    <t>Razprostiranje odvečne mehke/trde kamnine - 4.kategorije</t>
  </si>
  <si>
    <t>Izdelava nevezane nosilne plasti enakomerno zrnatega drobljenca iz kamnine v debelini 21-30cm - cesta</t>
  </si>
  <si>
    <t>Izdelava nevezane nosilne plasti enakomerno zrnatega drobljenca iz sekundarnih surovin v debelini 21 do 30 cm - (drobljen ali rezkan asfalt - v ceni je všteta vgradnja predhodno rezkanega/drobljenega asfalta</t>
  </si>
  <si>
    <t>3.1.4-6 Asfaltne nosilne plasti</t>
  </si>
  <si>
    <t>3.2.2. Asfaltne obrabne in zaporne plasti - bitumenski betoni</t>
  </si>
  <si>
    <t>Izdelava nevezane nosilne plasti enakomerno zrnatega drobljenca iz kamnine v debelini 21-30cm - pločnik</t>
  </si>
  <si>
    <t>Izdelava obrabne in zaporne plasti bitumenizirane zmesi AC 8 surf B70/100 A5 v debelini 4 cm - pločnik</t>
  </si>
  <si>
    <t xml:space="preserve">Izdelava obrabne in zaporne plasti bitumenizirane zmesi AC 8 surf B70/100 A4 v debelini 3 cm - cesta </t>
  </si>
  <si>
    <t>3.4. TLAKOVANE OBRABNE PLASTI</t>
  </si>
  <si>
    <t>3.5 ROBNI ELEMENTI VOZIŠČ</t>
  </si>
  <si>
    <t>3.5.2 Robniki</t>
  </si>
  <si>
    <t>Dobava in vgraditev predfabriciranega dvignjenega robnika iz cementnega betona s prerezom 15/25 cm +15cm</t>
  </si>
  <si>
    <t>4.2. Globinsko odvodnjavanje - drenaže</t>
  </si>
  <si>
    <r>
      <t>Zasip cevne drenaže z zmesjo kamnitih zrn, obvito z geosintetikom, z 0,1 do 0,2 m</t>
    </r>
    <r>
      <rPr>
        <vertAlign val="superscript"/>
        <sz val="10"/>
        <rFont val="Arial"/>
        <family val="2"/>
      </rPr>
      <t>3</t>
    </r>
    <r>
      <rPr>
        <sz val="10"/>
        <rFont val="Arial"/>
        <family val="2"/>
      </rPr>
      <t>/</t>
    </r>
    <r>
      <rPr>
        <sz val="11"/>
        <rFont val="Arial"/>
        <family val="2"/>
      </rPr>
      <t>m</t>
    </r>
    <r>
      <rPr>
        <vertAlign val="superscript"/>
        <sz val="11"/>
        <rFont val="Arial"/>
        <family val="2"/>
      </rPr>
      <t>1</t>
    </r>
    <r>
      <rPr>
        <sz val="10"/>
        <rFont val="Arial"/>
        <family val="2"/>
      </rPr>
      <t xml:space="preserve">, </t>
    </r>
    <r>
      <rPr>
        <sz val="11"/>
        <rFont val="Arial"/>
        <family val="2"/>
      </rPr>
      <t>po načrtu</t>
    </r>
  </si>
  <si>
    <t>4.3. Globinsko odvodnjavanje - kanalizacija</t>
  </si>
  <si>
    <t>Dobava in vgradnja drobljenca 8/16mm za posteljico in obsip cevi do višine 30cm nad temenom cevi. Natančnost izdelave posteljice je ± 1cm</t>
  </si>
  <si>
    <t>Dobava in zasip kanalskega rova s tamponskim drobljencem iz kamnine 0/32mm, ter komprimiranje v plasteh po 20cm.</t>
  </si>
  <si>
    <t>Izkop mehke kamnine – 4. kategorije za temelje, kanalske rove, prepuste, jaške in drenaže, širine do 1,0 m in globine 1,1 do 2,0 m</t>
  </si>
  <si>
    <t>4.4. Jaški</t>
  </si>
  <si>
    <t>Izdelava cestnih požiralnikov iz polietilenskih cevi DN500, globine do 2m, komplet z betonskim temeljem C16/20. Luknje za izdelavo priključkov na peskolov se vrtajo na gradbišču. Na priključkih se vgrade gumijasta tesnila.</t>
  </si>
  <si>
    <t>Dobava in vgraditev rešetke iz duktilne litine z nosilnostjo 250 kN, s prerezom 400/400 mm komplet z AB nosilnim vencem.</t>
  </si>
  <si>
    <t>6.1. Pokončna oprema cest</t>
  </si>
  <si>
    <t>6.2. Označbe na vozišču</t>
  </si>
  <si>
    <r>
      <t>Izdelava tankoslojne prečne in ostalih označb na vozišču z enokomponentno belo barvo, vključno 250 g/m</t>
    </r>
    <r>
      <rPr>
        <vertAlign val="superscript"/>
        <sz val="11"/>
        <rFont val="Arial"/>
        <family val="2"/>
      </rPr>
      <t>2</t>
    </r>
    <r>
      <rPr>
        <sz val="11"/>
        <rFont val="Arial"/>
        <family val="2"/>
      </rPr>
      <t xml:space="preserve"> posipa z drobci/kroglicami stekla, strojno, debelina plasti suhe snovi 250</t>
    </r>
    <r>
      <rPr>
        <sz val="11"/>
        <rFont val="Symbol"/>
        <family val="1"/>
      </rPr>
      <t>m</t>
    </r>
    <r>
      <rPr>
        <sz val="11"/>
        <rFont val="Arial"/>
        <family val="2"/>
      </rPr>
      <t>m, širina črte 30 cm 
(5211)</t>
    </r>
  </si>
  <si>
    <t>Izdelava projektne dokumentacije za projekt izvedenih del</t>
  </si>
  <si>
    <t>Postavitev in zavarovanje prečnega profila za komunalne vode v ravninskem terenu</t>
  </si>
  <si>
    <t>7.9 Preiskusi, nadzor in tehnična dokumentacija</t>
  </si>
  <si>
    <t>Porušitev in odstranitev asfaltne plasti v debelini 6 do 10cm (material se predela in ponovno vgradi v nevezano nosilno plast, lahko se rezka ali drobi v drobilnici)</t>
  </si>
  <si>
    <t>Rezanje asfaltne plasti s talno dimantno žago, debele 6 do 10cm</t>
  </si>
  <si>
    <t>Dobava in vgraditev predfabriciranega pogreznjenega robnika iz cementnega betona  s prerezom 15/25 cm</t>
  </si>
  <si>
    <t>7.</t>
  </si>
  <si>
    <t>8.</t>
  </si>
  <si>
    <t>9.</t>
  </si>
  <si>
    <t>10.</t>
  </si>
  <si>
    <t>11.</t>
  </si>
  <si>
    <t>12.</t>
  </si>
  <si>
    <t>13.</t>
  </si>
  <si>
    <t>14.</t>
  </si>
  <si>
    <t>15.</t>
  </si>
  <si>
    <t>16.</t>
  </si>
  <si>
    <t>17.</t>
  </si>
  <si>
    <t>18.</t>
  </si>
  <si>
    <t>19.</t>
  </si>
  <si>
    <t xml:space="preserve">Zavarovanje gradbišča v času gradnje s polovično zaporo prometa in ročnim usmerjanjem </t>
  </si>
  <si>
    <t>Prevoz materiala na razdaljo nad 10 do 15 km ter plačilom takse</t>
  </si>
  <si>
    <t>Izdelava podložne plasti za tlakovano obrabno plast iz nevezane zmesi zrn (peska 4-8mm) debeline 4cm.</t>
  </si>
  <si>
    <t>Geotehnični nadzor</t>
  </si>
  <si>
    <t>20.</t>
  </si>
  <si>
    <t>5.1 Tesarska dela</t>
  </si>
  <si>
    <t>Izdelava dvostranskega vezanega opaža za raven zid, visok do 2 m</t>
  </si>
  <si>
    <t>5.2 Dela z jeklom in ojačitev</t>
  </si>
  <si>
    <t>5.3 Dela s cementnim betonom</t>
  </si>
  <si>
    <t>kg</t>
  </si>
  <si>
    <r>
      <t>Dobava in vgraditev podložnega cementnega betona C12/15 v prerez do 0,15 m</t>
    </r>
    <r>
      <rPr>
        <vertAlign val="superscript"/>
        <sz val="10"/>
        <rFont val="Arial"/>
        <family val="2"/>
      </rPr>
      <t>3</t>
    </r>
    <r>
      <rPr>
        <sz val="10"/>
        <rFont val="Arial"/>
        <family val="2"/>
      </rPr>
      <t>/m</t>
    </r>
    <r>
      <rPr>
        <vertAlign val="superscript"/>
        <sz val="10"/>
        <rFont val="Arial"/>
        <family val="2"/>
      </rPr>
      <t>2</t>
    </r>
  </si>
  <si>
    <t>Doplačilo za zagotovitev kvalitete cementnega betona C 25/30 za stopnjo izpostavljenosti XD3</t>
  </si>
  <si>
    <t>Doplačilo za zagotovitev kvalitete cementnega betona C 25/30 za stopnjo izpostavljenosti XF2</t>
  </si>
  <si>
    <t>Doplačilo za zagotovitev kvalitete cementnega betona C 25/30 za stopnjo izpostavljenosti XC4</t>
  </si>
  <si>
    <t>Doplačilo za zagotovitev kvalitete cementnega betona C 25/30 za stopnjo izpostavljenosti PV-II</t>
  </si>
  <si>
    <t>Dobava in vgradnja plošč iz stiropora debeline 1,0cm za izvedbo dilatacije z potrebnim delom in materiali.</t>
  </si>
  <si>
    <t>Postavitev in zavarovanje zakoličbe osi podpornega zidu</t>
  </si>
  <si>
    <t>ura</t>
  </si>
  <si>
    <t>Odstranitev grmovja in dreves z debli premera do 10 cm ter vej na gosto porasli površini - strojno</t>
  </si>
  <si>
    <t xml:space="preserve">Porušitev in odstranitev zidu iz cementnega betona </t>
  </si>
  <si>
    <t>1.3.2 Pripravljalna dela na objektih</t>
  </si>
  <si>
    <t>Odstranitev panja s premerom do 11 cm s predelavo</t>
  </si>
  <si>
    <t>Široki izkopi vezljive zemljine - 3.kategorije- strojno z nakladanjem (50% celotnega izkopa)</t>
  </si>
  <si>
    <t>Široki izkopi mehke kamnine - 4.kategorije - strojno z nakladanjem (50% celotnega izkopa)</t>
  </si>
  <si>
    <t>Izdelava klina iz zrnate kamnine – 3. kategorije z dobavo iz kamnoloma</t>
  </si>
  <si>
    <t>Izdelava vzdolžne in prečne drenaže, globoke 1,1 do 2,0 m, iz zmesi kamnitih zrn, na planumu izkopa (0.6m3/m).</t>
  </si>
  <si>
    <t>Ureditev planuma temeljnih tal vezljive zemljine- 3.kategorije (50% celotnega planuma)</t>
  </si>
  <si>
    <t>Ureditev planuma temeljnih tal mehke kamnine - 4. kategorije (50% celotnega planuma)</t>
  </si>
  <si>
    <t xml:space="preserve">Izdelava nosilne plasti bituminizirane zmesi AC 22 base B70/100 A4 v debelini 6 cm </t>
  </si>
  <si>
    <t>Izdelava tlakovane obrabne plasti iz plošč iz pranega cementnega betona  velikosti 40 cm/40 cm/4 cm, stiki zaliti s cementno malto</t>
  </si>
  <si>
    <t>Izdelava izcednice (barbakane) iz trde plastične cevi, premera 10 cm, dolžine do 50 cm</t>
  </si>
  <si>
    <t xml:space="preserve">Izdelava krožne odprtine na obstoječem peskolovu za priklop novega peskolova. Na priključku se vgradi tesnilo. </t>
  </si>
  <si>
    <t>Izdelava podprtega opaža za ravne temelje</t>
  </si>
  <si>
    <t>Izdelava podprtega opaža za ukrivljen temelj</t>
  </si>
  <si>
    <t>Izdelava dvostranskega vezanega opaža za ukrivljen zid, visok do 2 m</t>
  </si>
  <si>
    <t>Dobava in postavitev rebrastih žic iz visokovrednega naravno trdega jekla B St 500 S s premerom do 12 mm, za enostavno ojačitev</t>
  </si>
  <si>
    <t>Dobava in postavitev mreže MA S500, tip Q226.</t>
  </si>
  <si>
    <r>
      <t>Dobava in vgraditev ojačenega cementnega betona C25/30 v prerez 0,16 do 0,30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 xml:space="preserve">1
</t>
    </r>
    <r>
      <rPr>
        <sz val="11"/>
        <rFont val="Arial"/>
        <family val="2"/>
      </rPr>
      <t>(temelj)</t>
    </r>
  </si>
  <si>
    <r>
      <t>Dobava in vgraditev ojačenega cementnega betona C25/30 v prerez 0,16 do 0,30 m</t>
    </r>
    <r>
      <rPr>
        <vertAlign val="superscript"/>
        <sz val="10"/>
        <rFont val="Arial"/>
        <family val="2"/>
      </rPr>
      <t>3</t>
    </r>
    <r>
      <rPr>
        <sz val="10"/>
        <rFont val="Arial"/>
        <family val="2"/>
      </rPr>
      <t>/m</t>
    </r>
    <r>
      <rPr>
        <vertAlign val="superscript"/>
        <sz val="10"/>
        <rFont val="Arial"/>
        <family val="2"/>
      </rPr>
      <t>2</t>
    </r>
    <r>
      <rPr>
        <sz val="10"/>
        <rFont val="Arial"/>
        <family val="2"/>
      </rPr>
      <t>-m</t>
    </r>
    <r>
      <rPr>
        <vertAlign val="superscript"/>
        <sz val="10"/>
        <rFont val="Arial"/>
        <family val="2"/>
      </rPr>
      <t xml:space="preserve">1
</t>
    </r>
    <r>
      <rPr>
        <sz val="11"/>
        <rFont val="Arial"/>
        <family val="2"/>
      </rPr>
      <t>(stena)</t>
    </r>
  </si>
  <si>
    <r>
      <t>Izdelava tankoslojne vzdolžne označbe na vozišču z enokomponentno belo barvo, vključno 250 g/m</t>
    </r>
    <r>
      <rPr>
        <vertAlign val="superscript"/>
        <sz val="11"/>
        <rFont val="Arial"/>
        <family val="2"/>
      </rPr>
      <t>2</t>
    </r>
    <r>
      <rPr>
        <sz val="11"/>
        <rFont val="Arial"/>
        <family val="2"/>
      </rPr>
      <t xml:space="preserve"> posipa z drobci / kroglicami stekla, strojno, debelina plasti suhe snovi 250</t>
    </r>
    <r>
      <rPr>
        <sz val="11"/>
        <rFont val="Symbol"/>
        <family val="1"/>
      </rPr>
      <t>m</t>
    </r>
    <r>
      <rPr>
        <sz val="11"/>
        <rFont val="Arial"/>
        <family val="2"/>
      </rPr>
      <t>m, širina črte 10 cm (5111)</t>
    </r>
  </si>
  <si>
    <t>Tlakovanje s taktilnimi betonskimi ploščami standardne dimenzije 0.3x0.3m, stiki zaliti s trajnoelestično zmesjo.
Kontrast, ki ga zagotavljajo taktilne betonske plošče mora biti najmanj 0.4. Dobava in vgrajevanje opozorilne oznake - čepaste betonske plošče.</t>
  </si>
  <si>
    <t>Izdelava jaška iz cementnega betona, krožnega prereza s premerom 80 cm, globokega 1,0 do 1,5 m. Jašek se vgradi na obstoječi kanalizaciji.</t>
  </si>
  <si>
    <t>Izdelava prehodnega betonskega bloka za izdelavo spoja novih cevi iz AB z obstoječimi. Spoj je zatesnjen z ekspanzijskim tesnilnim trakom. Upoštevati ves potreben material (beton, opaž, armatura, tesnilni trak, …) in delo.</t>
  </si>
  <si>
    <t>Dobava in vgraditev pokrova iz duktilne litine z nosilnostjo 125 kN, krožnega prereza s premerom 600 mm</t>
  </si>
  <si>
    <t>Porušitev in odstranitev kanalizacije iz cevi s premerom do 40 cm</t>
  </si>
  <si>
    <t>Porušitev in odstranitev pokrova javne kanalizacije.</t>
  </si>
  <si>
    <t>Široki izkopi vezljive zemljine - 3.kategorije- ročno (v bližini komunalnih vodov)</t>
  </si>
  <si>
    <t>Doplačilo za zagotovitev kvalitete cementnega betona C 25/30 za stopnjo izpostavljenosti XC2</t>
  </si>
  <si>
    <t>Doplačilo za zagotovitev kvalitete cementnega betona C 25/30 za stopnjo izpostavljenosti XD2</t>
  </si>
  <si>
    <r>
      <t>Dobava in montaža kanalizacije iz cevi iz polipropilena DN200  (EN1852) tip SN 8kN/m</t>
    </r>
    <r>
      <rPr>
        <vertAlign val="superscript"/>
        <sz val="11"/>
        <rFont val="Arial"/>
        <family val="2"/>
      </rPr>
      <t>2</t>
    </r>
    <r>
      <rPr>
        <sz val="11"/>
        <rFont val="Arial"/>
        <family val="2"/>
      </rPr>
      <t xml:space="preserve"> za navezavo peskolovov, kompletno z tesnili in navezavo na jašek peskolova.</t>
    </r>
  </si>
  <si>
    <r>
      <t>Izdelava tankoslojne prečne in ostalih označb na vozišču z enokomponentno belo barvo, vključno 250 g/m</t>
    </r>
    <r>
      <rPr>
        <vertAlign val="superscript"/>
        <sz val="11"/>
        <rFont val="Arial"/>
        <family val="2"/>
      </rPr>
      <t>2</t>
    </r>
    <r>
      <rPr>
        <sz val="11"/>
        <rFont val="Arial"/>
        <family val="2"/>
      </rPr>
      <t xml:space="preserve"> posipa z drobci / kroglicami stekla, strojno, debelina plasti suhe snovi 250 </t>
    </r>
    <r>
      <rPr>
        <sz val="11"/>
        <rFont val="Symbol"/>
        <family val="1"/>
      </rPr>
      <t>m</t>
    </r>
    <r>
      <rPr>
        <sz val="11"/>
        <rFont val="Arial"/>
        <family val="2"/>
      </rPr>
      <t>m, širina črte 50 cm (5231)</t>
    </r>
  </si>
  <si>
    <t xml:space="preserve">Zavarovanje gradbene jame v času gradnje z berlinsko steno skladno z mnenjem geomehanika. Po končanih delih se berlinska stena odstrani. </t>
  </si>
  <si>
    <t>Izdelava posteljice iz drobljenih kamnitih zrn v debelini 30 cm - dobava materiala iz kamnoloma; 0/100mm za potrebe izdelave kamnite grede</t>
  </si>
  <si>
    <t>Dvig (do 50 cm) obstoječega peskolova iz cementnega betona, po detajlu iz načrta, krožnega prereza s premerom do 50 cm</t>
  </si>
  <si>
    <t>Posnetek obstoječega stanja  objekta z evidentiranjem vseh morebitnih poškodb na objektu pred predvidenim posegom.</t>
  </si>
  <si>
    <t>Dobava in montaža panelne ograje višine 1.2m</t>
  </si>
  <si>
    <t>Izdelava vzolžne in prečne drenaže, globine 1m - 2m, iz cevi iz plastičnih mas, dvoslojnih rebrastih PEHD cevi DN110, vgrajenih na planumu izkopa, odprtine za vstop vode so porazdeljene po celotnem obodu</t>
  </si>
  <si>
    <t>Dobava in postavitev nosilnega ogrodja za prometni znak iz vroče cinkane jeklene cevi z vsem potrebnim materjalom pa pritrditev na drog JR</t>
  </si>
  <si>
    <r>
      <t>Dobava in pritrditev prometnega znaka, podloga iz aluminijaste pločevine, znak z odsevno folijo RA3, velikost od 0,11 do 0,20 m</t>
    </r>
    <r>
      <rPr>
        <vertAlign val="superscript"/>
        <sz val="11"/>
        <rFont val="Arial"/>
        <family val="2"/>
      </rPr>
      <t>2</t>
    </r>
    <r>
      <rPr>
        <sz val="11"/>
        <rFont val="Arial"/>
        <family val="2"/>
      </rPr>
      <t xml:space="preserve"> (2431). Pritrditev na nosilno ogrodje</t>
    </r>
  </si>
  <si>
    <t>POPIS DEL</t>
  </si>
  <si>
    <t>584/17 - UREDITEV PLOČNIKA OB GREGORČIČEVI CESTI - 3 GRAD. KONST.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</si>
</sst>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dd/mm/yy"/>
    <numFmt numFmtId="174" formatCode="#,##0.00\ [$SIT-424];[Red]\-#,##0.00\ [$SIT-424]"/>
    <numFmt numFmtId="175" formatCode="&quot;True&quot;;&quot;True&quot;;&quot;False&quot;"/>
    <numFmt numFmtId="176" formatCode="&quot;On&quot;;&quot;On&quot;;&quot;Off&quot;"/>
    <numFmt numFmtId="177" formatCode="[$€-2]\ #,##0.00_);[Red]\([$€-2]\ #,##0.00\)"/>
    <numFmt numFmtId="178" formatCode="0.0"/>
    <numFmt numFmtId="179" formatCode="0.000"/>
    <numFmt numFmtId="180" formatCode="0.0%"/>
  </numFmts>
  <fonts count="44">
    <font>
      <sz val="10"/>
      <name val="Arial"/>
      <family val="2"/>
    </font>
    <font>
      <b/>
      <sz val="11"/>
      <name val="Arial"/>
      <family val="2"/>
    </font>
    <font>
      <sz val="11"/>
      <name val="Arial"/>
      <family val="2"/>
    </font>
    <font>
      <vertAlign val="superscript"/>
      <sz val="11"/>
      <name val="Arial"/>
      <family val="2"/>
    </font>
    <font>
      <sz val="12"/>
      <name val="Arial"/>
      <family val="2"/>
    </font>
    <font>
      <b/>
      <sz val="11"/>
      <name val="Arial CE"/>
      <family val="2"/>
    </font>
    <font>
      <sz val="11"/>
      <name val="Arial CE"/>
      <family val="2"/>
    </font>
    <font>
      <sz val="11"/>
      <name val="Symbol"/>
      <family val="1"/>
    </font>
    <font>
      <sz val="11"/>
      <color indexed="8"/>
      <name val="Arial"/>
      <family val="2"/>
    </font>
    <font>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0" fillId="0" borderId="0">
      <alignment/>
      <protection/>
    </xf>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182">
    <xf numFmtId="0" fontId="0" fillId="0" borderId="0" xfId="0" applyAlignment="1">
      <alignment/>
    </xf>
    <xf numFmtId="4" fontId="2" fillId="0" borderId="10"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0" fontId="2" fillId="0" borderId="0" xfId="0" applyFont="1" applyFill="1" applyAlignment="1" applyProtection="1">
      <alignment vertical="top"/>
      <protection locked="0"/>
    </xf>
    <xf numFmtId="3" fontId="2" fillId="0" borderId="0" xfId="0" applyNumberFormat="1" applyFont="1" applyFill="1" applyAlignment="1" applyProtection="1">
      <alignment vertical="top"/>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protection locked="0"/>
    </xf>
    <xf numFmtId="172" fontId="2" fillId="33" borderId="0" xfId="0" applyNumberFormat="1" applyFont="1" applyFill="1" applyAlignment="1" applyProtection="1">
      <alignment/>
      <protection locked="0"/>
    </xf>
    <xf numFmtId="4" fontId="2" fillId="0" borderId="0" xfId="0" applyNumberFormat="1" applyFont="1" applyFill="1" applyAlignment="1" applyProtection="1">
      <alignment/>
      <protection locked="0"/>
    </xf>
    <xf numFmtId="0" fontId="0" fillId="0" borderId="0" xfId="0" applyFont="1" applyAlignment="1" applyProtection="1">
      <alignment/>
      <protection locked="0"/>
    </xf>
    <xf numFmtId="0" fontId="1" fillId="0" borderId="11" xfId="0" applyFont="1" applyFill="1" applyBorder="1" applyAlignment="1" applyProtection="1">
      <alignment vertical="top"/>
      <protection locked="0"/>
    </xf>
    <xf numFmtId="3" fontId="2" fillId="0" borderId="12" xfId="0" applyNumberFormat="1" applyFont="1" applyFill="1" applyBorder="1" applyAlignment="1" applyProtection="1">
      <alignment vertical="top"/>
      <protection locked="0"/>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protection locked="0"/>
    </xf>
    <xf numFmtId="172" fontId="2" fillId="33" borderId="12" xfId="0" applyNumberFormat="1" applyFont="1" applyFill="1" applyBorder="1" applyAlignment="1" applyProtection="1">
      <alignment/>
      <protection locked="0"/>
    </xf>
    <xf numFmtId="4" fontId="2" fillId="0" borderId="12" xfId="0" applyNumberFormat="1" applyFont="1" applyFill="1" applyBorder="1" applyAlignment="1" applyProtection="1">
      <alignment/>
      <protection locked="0"/>
    </xf>
    <xf numFmtId="4" fontId="2" fillId="0" borderId="13" xfId="0" applyNumberFormat="1" applyFont="1" applyFill="1" applyBorder="1" applyAlignment="1" applyProtection="1">
      <alignment/>
      <protection locked="0"/>
    </xf>
    <xf numFmtId="0" fontId="1" fillId="0" borderId="14" xfId="0" applyFont="1" applyFill="1" applyBorder="1" applyAlignment="1" applyProtection="1">
      <alignment vertical="top"/>
      <protection locked="0"/>
    </xf>
    <xf numFmtId="3" fontId="2" fillId="0" borderId="0" xfId="0" applyNumberFormat="1"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protection locked="0"/>
    </xf>
    <xf numFmtId="172" fontId="2" fillId="33" borderId="0"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4" fontId="2" fillId="0" borderId="15" xfId="0" applyNumberFormat="1" applyFont="1" applyFill="1" applyBorder="1" applyAlignment="1" applyProtection="1">
      <alignment/>
      <protection locked="0"/>
    </xf>
    <xf numFmtId="0" fontId="1" fillId="0" borderId="16" xfId="0" applyFont="1" applyFill="1" applyBorder="1" applyAlignment="1" applyProtection="1">
      <alignment vertical="top"/>
      <protection locked="0"/>
    </xf>
    <xf numFmtId="3" fontId="2" fillId="0" borderId="17" xfId="0" applyNumberFormat="1" applyFont="1" applyFill="1" applyBorder="1" applyAlignment="1" applyProtection="1">
      <alignment vertical="top"/>
      <protection locked="0"/>
    </xf>
    <xf numFmtId="0" fontId="2" fillId="0" borderId="17" xfId="0" applyFont="1" applyFill="1" applyBorder="1" applyAlignment="1" applyProtection="1">
      <alignment vertical="top" wrapText="1"/>
      <protection locked="0"/>
    </xf>
    <xf numFmtId="0" fontId="2" fillId="0" borderId="17" xfId="0" applyFont="1" applyFill="1" applyBorder="1" applyAlignment="1" applyProtection="1">
      <alignment/>
      <protection locked="0"/>
    </xf>
    <xf numFmtId="172" fontId="2" fillId="33" borderId="17" xfId="0" applyNumberFormat="1" applyFont="1" applyFill="1" applyBorder="1" applyAlignment="1" applyProtection="1">
      <alignment/>
      <protection locked="0"/>
    </xf>
    <xf numFmtId="4" fontId="2" fillId="0" borderId="17" xfId="0" applyNumberFormat="1" applyFont="1" applyFill="1" applyBorder="1" applyAlignment="1" applyProtection="1">
      <alignment/>
      <protection locked="0"/>
    </xf>
    <xf numFmtId="4" fontId="2" fillId="0" borderId="18" xfId="0" applyNumberFormat="1" applyFont="1" applyFill="1" applyBorder="1" applyAlignment="1" applyProtection="1">
      <alignment/>
      <protection locked="0"/>
    </xf>
    <xf numFmtId="0" fontId="1" fillId="0" borderId="0" xfId="0" applyFont="1" applyFill="1" applyBorder="1" applyAlignment="1" applyProtection="1">
      <alignment vertical="top"/>
      <protection locked="0"/>
    </xf>
    <xf numFmtId="172" fontId="1" fillId="0" borderId="0" xfId="0" applyNumberFormat="1" applyFont="1" applyFill="1" applyBorder="1" applyAlignment="1" applyProtection="1">
      <alignment/>
      <protection locked="0"/>
    </xf>
    <xf numFmtId="0" fontId="1" fillId="0" borderId="0" xfId="0" applyFont="1" applyFill="1" applyBorder="1" applyAlignment="1" applyProtection="1">
      <alignment/>
      <protection locked="0"/>
    </xf>
    <xf numFmtId="0" fontId="2" fillId="0" borderId="0" xfId="0" applyFont="1" applyFill="1" applyBorder="1" applyAlignment="1" applyProtection="1">
      <alignment vertical="top"/>
      <protection locked="0"/>
    </xf>
    <xf numFmtId="172" fontId="1" fillId="33" borderId="0" xfId="0" applyNumberFormat="1" applyFont="1" applyFill="1" applyBorder="1" applyAlignment="1" applyProtection="1">
      <alignment/>
      <protection locked="0"/>
    </xf>
    <xf numFmtId="0" fontId="1" fillId="0" borderId="19" xfId="0" applyFont="1" applyFill="1" applyBorder="1" applyAlignment="1" applyProtection="1">
      <alignment vertical="top"/>
      <protection locked="0"/>
    </xf>
    <xf numFmtId="3" fontId="1" fillId="0" borderId="20" xfId="0" applyNumberFormat="1" applyFont="1" applyFill="1" applyBorder="1" applyAlignment="1" applyProtection="1">
      <alignment vertical="top"/>
      <protection locked="0"/>
    </xf>
    <xf numFmtId="0" fontId="1" fillId="0" borderId="20" xfId="0" applyFont="1" applyFill="1" applyBorder="1" applyAlignment="1" applyProtection="1">
      <alignment vertical="top" wrapText="1"/>
      <protection locked="0"/>
    </xf>
    <xf numFmtId="0" fontId="1" fillId="0" borderId="20" xfId="0" applyFont="1" applyFill="1" applyBorder="1" applyAlignment="1" applyProtection="1">
      <alignment/>
      <protection locked="0"/>
    </xf>
    <xf numFmtId="172" fontId="1" fillId="33" borderId="20" xfId="0" applyNumberFormat="1" applyFont="1" applyFill="1" applyBorder="1" applyAlignment="1" applyProtection="1">
      <alignment/>
      <protection locked="0"/>
    </xf>
    <xf numFmtId="4" fontId="1" fillId="0" borderId="20" xfId="0" applyNumberFormat="1" applyFont="1" applyFill="1" applyBorder="1" applyAlignment="1" applyProtection="1">
      <alignment/>
      <protection locked="0"/>
    </xf>
    <xf numFmtId="4" fontId="1" fillId="0" borderId="21" xfId="0" applyNumberFormat="1" applyFont="1" applyFill="1" applyBorder="1" applyAlignment="1" applyProtection="1">
      <alignment/>
      <protection locked="0"/>
    </xf>
    <xf numFmtId="3" fontId="1" fillId="0" borderId="0" xfId="0" applyNumberFormat="1"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4" fontId="1" fillId="0" borderId="0" xfId="0" applyNumberFormat="1" applyFont="1" applyFill="1" applyBorder="1" applyAlignment="1" applyProtection="1">
      <alignment/>
      <protection locked="0"/>
    </xf>
    <xf numFmtId="4" fontId="1" fillId="33" borderId="22" xfId="0" applyNumberFormat="1" applyFont="1" applyFill="1" applyBorder="1" applyAlignment="1" applyProtection="1">
      <alignment/>
      <protection locked="0"/>
    </xf>
    <xf numFmtId="4" fontId="2" fillId="0" borderId="23" xfId="0" applyNumberFormat="1" applyFont="1" applyFill="1" applyBorder="1" applyAlignment="1" applyProtection="1">
      <alignment/>
      <protection locked="0"/>
    </xf>
    <xf numFmtId="4" fontId="1" fillId="0" borderId="24" xfId="0" applyNumberFormat="1" applyFont="1" applyFill="1" applyBorder="1" applyAlignment="1" applyProtection="1">
      <alignment/>
      <protection locked="0"/>
    </xf>
    <xf numFmtId="0" fontId="2" fillId="0" borderId="0" xfId="0" applyFont="1" applyAlignment="1" applyProtection="1">
      <alignment horizontal="justify"/>
      <protection locked="0"/>
    </xf>
    <xf numFmtId="0" fontId="0" fillId="0" borderId="0" xfId="0" applyAlignment="1" applyProtection="1">
      <alignment/>
      <protection locked="0"/>
    </xf>
    <xf numFmtId="0" fontId="1" fillId="0" borderId="0" xfId="0" applyFont="1" applyFill="1" applyBorder="1" applyAlignment="1" applyProtection="1">
      <alignment horizontal="left" vertical="top"/>
      <protection locked="0"/>
    </xf>
    <xf numFmtId="3" fontId="1" fillId="0" borderId="0" xfId="0" applyNumberFormat="1" applyFont="1" applyFill="1" applyBorder="1" applyAlignment="1" applyProtection="1">
      <alignment horizontal="left" vertical="top"/>
      <protection locked="0"/>
    </xf>
    <xf numFmtId="4" fontId="2" fillId="0" borderId="10" xfId="0" applyNumberFormat="1" applyFont="1" applyFill="1" applyBorder="1" applyAlignment="1" applyProtection="1">
      <alignment/>
      <protection locked="0"/>
    </xf>
    <xf numFmtId="4" fontId="2" fillId="0" borderId="10" xfId="34" applyNumberFormat="1" applyFont="1" applyFill="1" applyBorder="1" applyAlignment="1" applyProtection="1">
      <alignment/>
      <protection locked="0"/>
    </xf>
    <xf numFmtId="4" fontId="2" fillId="0" borderId="0" xfId="34" applyNumberFormat="1" applyFont="1" applyFill="1" applyBorder="1" applyAlignment="1" applyProtection="1">
      <alignment/>
      <protection locked="0"/>
    </xf>
    <xf numFmtId="0" fontId="0" fillId="0" borderId="0" xfId="0" applyAlignment="1" applyProtection="1">
      <alignment/>
      <protection locked="0"/>
    </xf>
    <xf numFmtId="4" fontId="2" fillId="0" borderId="10" xfId="0" applyNumberFormat="1" applyFont="1" applyBorder="1" applyAlignment="1" applyProtection="1">
      <alignment/>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alignment/>
      <protection locked="0"/>
    </xf>
    <xf numFmtId="4" fontId="2" fillId="0" borderId="0" xfId="0" applyNumberFormat="1" applyFont="1" applyBorder="1" applyAlignment="1" applyProtection="1">
      <alignment/>
      <protection locked="0"/>
    </xf>
    <xf numFmtId="3" fontId="2" fillId="0" borderId="0" xfId="0" applyNumberFormat="1" applyFont="1" applyBorder="1" applyAlignment="1" applyProtection="1">
      <alignment vertical="top"/>
      <protection locked="0"/>
    </xf>
    <xf numFmtId="4" fontId="2" fillId="0" borderId="0" xfId="0" applyNumberFormat="1"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vertical="top"/>
      <protection locked="0"/>
    </xf>
    <xf numFmtId="4" fontId="0" fillId="0" borderId="0" xfId="0" applyNumberFormat="1"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Border="1" applyAlignment="1" applyProtection="1">
      <alignment/>
      <protection locked="0"/>
    </xf>
    <xf numFmtId="172" fontId="2" fillId="0" borderId="0" xfId="0" applyNumberFormat="1" applyFont="1" applyFill="1" applyBorder="1" applyAlignment="1" applyProtection="1">
      <alignment wrapText="1"/>
      <protection locked="0"/>
    </xf>
    <xf numFmtId="0" fontId="4" fillId="0" borderId="0" xfId="0" applyFont="1" applyFill="1" applyAlignment="1" applyProtection="1">
      <alignment horizontal="center"/>
      <protection locked="0"/>
    </xf>
    <xf numFmtId="0" fontId="0" fillId="33" borderId="0" xfId="0" applyFont="1" applyFill="1" applyAlignment="1" applyProtection="1">
      <alignment/>
      <protection locked="0"/>
    </xf>
    <xf numFmtId="4" fontId="1" fillId="0" borderId="0" xfId="0" applyNumberFormat="1" applyFont="1" applyBorder="1" applyAlignment="1" applyProtection="1">
      <alignment/>
      <protection locked="0"/>
    </xf>
    <xf numFmtId="4" fontId="2" fillId="0" borderId="23" xfId="0" applyNumberFormat="1" applyFont="1" applyBorder="1" applyAlignment="1" applyProtection="1">
      <alignment/>
      <protection locked="0"/>
    </xf>
    <xf numFmtId="4" fontId="1" fillId="0" borderId="24" xfId="0" applyNumberFormat="1" applyFont="1" applyBorder="1" applyAlignment="1" applyProtection="1">
      <alignment/>
      <protection locked="0"/>
    </xf>
    <xf numFmtId="4" fontId="6" fillId="0" borderId="0" xfId="0" applyNumberFormat="1" applyFont="1" applyBorder="1" applyAlignment="1" applyProtection="1">
      <alignment/>
      <protection locked="0"/>
    </xf>
    <xf numFmtId="4" fontId="2" fillId="0" borderId="25" xfId="0" applyNumberFormat="1" applyFont="1" applyBorder="1" applyAlignment="1" applyProtection="1">
      <alignment/>
      <protection locked="0"/>
    </xf>
    <xf numFmtId="4" fontId="2" fillId="0" borderId="25" xfId="0" applyNumberFormat="1" applyFont="1" applyFill="1" applyBorder="1" applyAlignment="1" applyProtection="1">
      <alignment/>
      <protection locked="0"/>
    </xf>
    <xf numFmtId="172" fontId="0" fillId="0" borderId="0" xfId="0" applyNumberFormat="1" applyFont="1" applyBorder="1" applyAlignment="1" applyProtection="1">
      <alignment/>
      <protection locked="0"/>
    </xf>
    <xf numFmtId="172" fontId="2" fillId="0" borderId="0" xfId="0" applyNumberFormat="1" applyFont="1" applyAlignment="1" applyProtection="1">
      <alignment/>
      <protection locked="0"/>
    </xf>
    <xf numFmtId="3" fontId="2" fillId="0" borderId="0" xfId="0" applyNumberFormat="1"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Alignment="1" applyProtection="1">
      <alignment/>
      <protection locked="0"/>
    </xf>
    <xf numFmtId="0" fontId="2" fillId="0" borderId="0" xfId="0" applyFont="1" applyAlignment="1" applyProtection="1">
      <alignment vertical="top"/>
      <protection locked="0"/>
    </xf>
    <xf numFmtId="0" fontId="1" fillId="0" borderId="0" xfId="0" applyFont="1" applyAlignment="1" applyProtection="1">
      <alignment vertical="top" wrapText="1"/>
      <protection locked="0"/>
    </xf>
    <xf numFmtId="4" fontId="2" fillId="33" borderId="0" xfId="0" applyNumberFormat="1" applyFont="1" applyFill="1" applyAlignment="1" applyProtection="1">
      <alignment/>
      <protection locked="0"/>
    </xf>
    <xf numFmtId="49" fontId="2" fillId="0" borderId="10" xfId="0" applyNumberFormat="1" applyFont="1" applyFill="1" applyBorder="1" applyAlignment="1" applyProtection="1">
      <alignment vertical="top"/>
      <protection/>
    </xf>
    <xf numFmtId="1" fontId="2" fillId="0" borderId="10" xfId="0" applyNumberFormat="1" applyFont="1" applyFill="1" applyBorder="1" applyAlignment="1" applyProtection="1">
      <alignment vertical="top"/>
      <protection/>
    </xf>
    <xf numFmtId="0" fontId="2" fillId="0" borderId="10" xfId="0" applyFont="1" applyFill="1" applyBorder="1" applyAlignment="1" applyProtection="1">
      <alignment vertical="top" wrapText="1"/>
      <protection/>
    </xf>
    <xf numFmtId="0" fontId="2" fillId="0" borderId="10" xfId="0" applyFont="1" applyFill="1" applyBorder="1" applyAlignment="1" applyProtection="1">
      <alignment/>
      <protection/>
    </xf>
    <xf numFmtId="4" fontId="2" fillId="0" borderId="10" xfId="0" applyNumberFormat="1" applyFont="1" applyFill="1" applyBorder="1" applyAlignment="1" applyProtection="1">
      <alignment/>
      <protection/>
    </xf>
    <xf numFmtId="49" fontId="2" fillId="0" borderId="0" xfId="0" applyNumberFormat="1" applyFont="1" applyFill="1" applyBorder="1" applyAlignment="1" applyProtection="1">
      <alignment vertical="top"/>
      <protection/>
    </xf>
    <xf numFmtId="1" fontId="2" fillId="0" borderId="0" xfId="0" applyNumberFormat="1" applyFont="1" applyFill="1" applyBorder="1" applyAlignment="1" applyProtection="1">
      <alignment vertical="top"/>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protection/>
    </xf>
    <xf numFmtId="4" fontId="2" fillId="0" borderId="0" xfId="0" applyNumberFormat="1" applyFont="1" applyFill="1" applyBorder="1" applyAlignment="1" applyProtection="1">
      <alignment/>
      <protection/>
    </xf>
    <xf numFmtId="178" fontId="2" fillId="0" borderId="10" xfId="0" applyNumberFormat="1" applyFont="1" applyFill="1" applyBorder="1" applyAlignment="1" applyProtection="1">
      <alignment vertical="top"/>
      <protection/>
    </xf>
    <xf numFmtId="3" fontId="2" fillId="0" borderId="0" xfId="0" applyNumberFormat="1" applyFont="1" applyFill="1" applyBorder="1" applyAlignment="1" applyProtection="1">
      <alignment vertical="top"/>
      <protection/>
    </xf>
    <xf numFmtId="172" fontId="2" fillId="0" borderId="0" xfId="0" applyNumberFormat="1" applyFont="1" applyFill="1" applyBorder="1" applyAlignment="1" applyProtection="1">
      <alignment/>
      <protection/>
    </xf>
    <xf numFmtId="49" fontId="2" fillId="0" borderId="10" xfId="0" applyNumberFormat="1" applyFont="1" applyFill="1" applyBorder="1" applyAlignment="1" applyProtection="1" quotePrefix="1">
      <alignment vertical="top"/>
      <protection/>
    </xf>
    <xf numFmtId="1" fontId="2" fillId="0" borderId="10" xfId="0" applyNumberFormat="1" applyFont="1" applyBorder="1" applyAlignment="1" applyProtection="1">
      <alignment vertical="top"/>
      <protection/>
    </xf>
    <xf numFmtId="0" fontId="2" fillId="0" borderId="10" xfId="0" applyFont="1" applyBorder="1" applyAlignment="1" applyProtection="1">
      <alignment vertical="top" wrapText="1"/>
      <protection/>
    </xf>
    <xf numFmtId="0" fontId="2" fillId="0" borderId="10" xfId="0" applyFont="1" applyBorder="1" applyAlignment="1" applyProtection="1">
      <alignment/>
      <protection/>
    </xf>
    <xf numFmtId="4" fontId="2" fillId="0" borderId="10" xfId="0" applyNumberFormat="1" applyFont="1" applyBorder="1" applyAlignment="1" applyProtection="1">
      <alignment/>
      <protection/>
    </xf>
    <xf numFmtId="49" fontId="2" fillId="0" borderId="0" xfId="0" applyNumberFormat="1" applyFont="1" applyFill="1" applyBorder="1" applyAlignment="1" applyProtection="1" quotePrefix="1">
      <alignment vertical="top"/>
      <protection/>
    </xf>
    <xf numFmtId="1" fontId="2" fillId="0" borderId="0" xfId="0" applyNumberFormat="1" applyFont="1" applyBorder="1" applyAlignment="1" applyProtection="1">
      <alignment vertical="top"/>
      <protection/>
    </xf>
    <xf numFmtId="0" fontId="2" fillId="0" borderId="0" xfId="0" applyFont="1" applyBorder="1" applyAlignment="1" applyProtection="1">
      <alignment vertical="top" wrapText="1"/>
      <protection/>
    </xf>
    <xf numFmtId="0" fontId="2" fillId="0" borderId="0" xfId="0" applyFont="1" applyBorder="1" applyAlignment="1" applyProtection="1">
      <alignment/>
      <protection/>
    </xf>
    <xf numFmtId="4" fontId="2" fillId="0" borderId="0" xfId="0" applyNumberFormat="1" applyFont="1" applyBorder="1" applyAlignment="1" applyProtection="1">
      <alignment/>
      <protection/>
    </xf>
    <xf numFmtId="173" fontId="2" fillId="0" borderId="10" xfId="0" applyNumberFormat="1" applyFont="1" applyFill="1" applyBorder="1" applyAlignment="1" applyProtection="1" quotePrefix="1">
      <alignment vertical="top"/>
      <protection/>
    </xf>
    <xf numFmtId="173" fontId="2" fillId="0" borderId="0" xfId="0" applyNumberFormat="1" applyFont="1" applyFill="1" applyBorder="1" applyAlignment="1" applyProtection="1" quotePrefix="1">
      <alignment vertical="top"/>
      <protection/>
    </xf>
    <xf numFmtId="0" fontId="2" fillId="0" borderId="0" xfId="0" applyFont="1" applyFill="1" applyBorder="1" applyAlignment="1" applyProtection="1">
      <alignment vertical="top"/>
      <protection/>
    </xf>
    <xf numFmtId="172" fontId="2" fillId="33" borderId="0" xfId="0" applyNumberFormat="1" applyFont="1" applyFill="1" applyBorder="1" applyAlignment="1" applyProtection="1">
      <alignment/>
      <protection/>
    </xf>
    <xf numFmtId="0" fontId="1" fillId="0" borderId="0" xfId="0" applyFont="1" applyFill="1" applyBorder="1" applyAlignment="1" applyProtection="1">
      <alignment vertical="top"/>
      <protection/>
    </xf>
    <xf numFmtId="3" fontId="1" fillId="0" borderId="0" xfId="0" applyNumberFormat="1" applyFont="1" applyFill="1" applyBorder="1" applyAlignment="1" applyProtection="1">
      <alignment vertical="top"/>
      <protection/>
    </xf>
    <xf numFmtId="0" fontId="1" fillId="0" borderId="0" xfId="0" applyFont="1" applyFill="1" applyBorder="1" applyAlignment="1" applyProtection="1">
      <alignment vertical="top" wrapText="1"/>
      <protection/>
    </xf>
    <xf numFmtId="0" fontId="1" fillId="0" borderId="0" xfId="0" applyFont="1" applyFill="1" applyAlignment="1" applyProtection="1">
      <alignment/>
      <protection/>
    </xf>
    <xf numFmtId="0" fontId="2" fillId="0" borderId="0" xfId="34" applyFont="1" applyFill="1" applyBorder="1" applyAlignment="1" applyProtection="1">
      <alignment/>
      <protection/>
    </xf>
    <xf numFmtId="173" fontId="2" fillId="0" borderId="0" xfId="0" applyNumberFormat="1" applyFont="1" applyFill="1" applyBorder="1" applyAlignment="1" applyProtection="1">
      <alignment vertical="top"/>
      <protection/>
    </xf>
    <xf numFmtId="1" fontId="8" fillId="0" borderId="20" xfId="0" applyNumberFormat="1" applyFont="1" applyFill="1" applyBorder="1" applyAlignment="1" applyProtection="1">
      <alignment vertical="top" wrapText="1"/>
      <protection/>
    </xf>
    <xf numFmtId="0" fontId="2" fillId="0" borderId="10" xfId="34" applyFont="1" applyFill="1" applyBorder="1" applyAlignment="1" applyProtection="1">
      <alignment/>
      <protection/>
    </xf>
    <xf numFmtId="172" fontId="2" fillId="33" borderId="10" xfId="0" applyNumberFormat="1" applyFont="1" applyFill="1" applyBorder="1" applyAlignment="1" applyProtection="1">
      <alignment/>
      <protection/>
    </xf>
    <xf numFmtId="1" fontId="1" fillId="0" borderId="0" xfId="0" applyNumberFormat="1" applyFont="1" applyFill="1" applyBorder="1" applyAlignment="1" applyProtection="1">
      <alignment horizontal="left" vertical="top"/>
      <protection/>
    </xf>
    <xf numFmtId="1" fontId="2" fillId="0" borderId="0" xfId="0" applyNumberFormat="1" applyFont="1" applyFill="1" applyBorder="1" applyAlignment="1" applyProtection="1">
      <alignment horizontal="center" vertical="top"/>
      <protection/>
    </xf>
    <xf numFmtId="1" fontId="2" fillId="0" borderId="0" xfId="0" applyNumberFormat="1" applyFont="1" applyFill="1" applyBorder="1" applyAlignment="1" applyProtection="1">
      <alignment horizontal="justify"/>
      <protection/>
    </xf>
    <xf numFmtId="1" fontId="8" fillId="0" borderId="0" xfId="0" applyNumberFormat="1" applyFont="1" applyFill="1" applyBorder="1" applyAlignment="1" applyProtection="1">
      <alignment vertical="top" wrapText="1"/>
      <protection/>
    </xf>
    <xf numFmtId="1" fontId="2" fillId="0" borderId="20" xfId="0" applyNumberFormat="1" applyFont="1" applyFill="1" applyBorder="1" applyAlignment="1" applyProtection="1">
      <alignment horizontal="justify" vertical="top" wrapText="1"/>
      <protection/>
    </xf>
    <xf numFmtId="1" fontId="2" fillId="0" borderId="0" xfId="0" applyNumberFormat="1" applyFont="1" applyFill="1" applyBorder="1" applyAlignment="1" applyProtection="1">
      <alignment horizontal="justify" vertical="top" wrapText="1"/>
      <protection/>
    </xf>
    <xf numFmtId="3" fontId="2" fillId="0" borderId="0" xfId="0" applyNumberFormat="1" applyFont="1" applyBorder="1" applyAlignment="1" applyProtection="1">
      <alignment vertical="top"/>
      <protection/>
    </xf>
    <xf numFmtId="0" fontId="2" fillId="0" borderId="0" xfId="34" applyFont="1" applyBorder="1" applyAlignment="1" applyProtection="1">
      <alignment/>
      <protection/>
    </xf>
    <xf numFmtId="4" fontId="1" fillId="0" borderId="0" xfId="0" applyNumberFormat="1" applyFont="1" applyFill="1" applyBorder="1" applyAlignment="1" applyProtection="1">
      <alignment/>
      <protection/>
    </xf>
    <xf numFmtId="4" fontId="1" fillId="33" borderId="22" xfId="0" applyNumberFormat="1" applyFont="1" applyFill="1" applyBorder="1" applyAlignment="1" applyProtection="1">
      <alignment/>
      <protection/>
    </xf>
    <xf numFmtId="0" fontId="2" fillId="0" borderId="0" xfId="34" applyFont="1" applyFill="1" applyBorder="1" applyAlignment="1" applyProtection="1">
      <alignment vertical="top" wrapText="1"/>
      <protection/>
    </xf>
    <xf numFmtId="0" fontId="1" fillId="0" borderId="0" xfId="0" applyFont="1" applyBorder="1" applyAlignment="1" applyProtection="1">
      <alignment vertical="top"/>
      <protection/>
    </xf>
    <xf numFmtId="3" fontId="1" fillId="0" borderId="0" xfId="0" applyNumberFormat="1" applyFont="1" applyBorder="1" applyAlignment="1" applyProtection="1">
      <alignment vertical="top"/>
      <protection/>
    </xf>
    <xf numFmtId="0" fontId="1" fillId="0" borderId="0" xfId="0" applyFont="1" applyBorder="1" applyAlignment="1" applyProtection="1">
      <alignment vertical="top" wrapText="1"/>
      <protection/>
    </xf>
    <xf numFmtId="172" fontId="2" fillId="0" borderId="0" xfId="0" applyNumberFormat="1" applyFont="1" applyBorder="1" applyAlignment="1" applyProtection="1">
      <alignment/>
      <protection/>
    </xf>
    <xf numFmtId="1" fontId="2" fillId="0" borderId="19" xfId="0" applyNumberFormat="1" applyFont="1" applyFill="1" applyBorder="1" applyAlignment="1" applyProtection="1">
      <alignment vertical="top"/>
      <protection/>
    </xf>
    <xf numFmtId="0" fontId="2" fillId="0" borderId="10" xfId="34" applyFont="1" applyBorder="1" applyAlignment="1" applyProtection="1">
      <alignment/>
      <protection/>
    </xf>
    <xf numFmtId="172" fontId="2" fillId="34" borderId="10" xfId="0" applyNumberFormat="1" applyFont="1" applyFill="1" applyBorder="1" applyAlignment="1" applyProtection="1">
      <alignment/>
      <protection/>
    </xf>
    <xf numFmtId="0" fontId="2" fillId="0" borderId="0" xfId="0" applyFont="1" applyBorder="1" applyAlignment="1" applyProtection="1">
      <alignment vertical="top"/>
      <protection/>
    </xf>
    <xf numFmtId="0" fontId="2" fillId="34" borderId="0" xfId="0" applyFont="1" applyFill="1" applyBorder="1" applyAlignment="1" applyProtection="1">
      <alignment vertical="top" wrapText="1"/>
      <protection/>
    </xf>
    <xf numFmtId="172" fontId="2" fillId="34" borderId="0" xfId="0" applyNumberFormat="1" applyFont="1" applyFill="1" applyBorder="1" applyAlignment="1" applyProtection="1">
      <alignment/>
      <protection/>
    </xf>
    <xf numFmtId="0" fontId="2" fillId="0" borderId="0" xfId="0" applyFont="1" applyBorder="1" applyAlignment="1" applyProtection="1" quotePrefix="1">
      <alignment vertical="top"/>
      <protection/>
    </xf>
    <xf numFmtId="4" fontId="2" fillId="33" borderId="10" xfId="0" applyNumberFormat="1" applyFont="1" applyFill="1" applyBorder="1" applyAlignment="1" applyProtection="1">
      <alignment/>
      <protection/>
    </xf>
    <xf numFmtId="172" fontId="2" fillId="33" borderId="0" xfId="0" applyNumberFormat="1" applyFont="1" applyFill="1" applyBorder="1" applyAlignment="1" applyProtection="1">
      <alignment wrapText="1"/>
      <protection/>
    </xf>
    <xf numFmtId="0" fontId="2" fillId="33" borderId="0" xfId="0" applyFont="1" applyFill="1" applyBorder="1" applyAlignment="1" applyProtection="1">
      <alignment/>
      <protection/>
    </xf>
    <xf numFmtId="0" fontId="2" fillId="0" borderId="10" xfId="0" applyFont="1" applyBorder="1" applyAlignment="1" applyProtection="1" quotePrefix="1">
      <alignment vertical="top"/>
      <protection/>
    </xf>
    <xf numFmtId="0" fontId="0" fillId="0" borderId="0" xfId="0" applyFont="1" applyBorder="1" applyAlignment="1" applyProtection="1">
      <alignment/>
      <protection/>
    </xf>
    <xf numFmtId="0" fontId="0" fillId="33" borderId="0" xfId="0" applyFont="1" applyFill="1" applyBorder="1"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protection/>
    </xf>
    <xf numFmtId="0" fontId="2" fillId="0" borderId="10" xfId="0" applyFont="1" applyBorder="1" applyAlignment="1" applyProtection="1">
      <alignment vertical="top" wrapText="1"/>
      <protection/>
    </xf>
    <xf numFmtId="4" fontId="1" fillId="0" borderId="0" xfId="0" applyNumberFormat="1" applyFont="1" applyBorder="1" applyAlignment="1" applyProtection="1">
      <alignment/>
      <protection/>
    </xf>
    <xf numFmtId="4" fontId="1" fillId="33" borderId="0" xfId="0" applyNumberFormat="1" applyFont="1" applyFill="1" applyBorder="1" applyAlignment="1" applyProtection="1">
      <alignment/>
      <protection/>
    </xf>
    <xf numFmtId="178" fontId="2" fillId="0" borderId="19" xfId="0" applyNumberFormat="1" applyFont="1" applyFill="1" applyBorder="1" applyAlignment="1" applyProtection="1">
      <alignment vertical="top"/>
      <protection/>
    </xf>
    <xf numFmtId="178" fontId="2" fillId="0" borderId="0" xfId="0" applyNumberFormat="1" applyFont="1" applyFill="1" applyBorder="1" applyAlignment="1" applyProtection="1">
      <alignment vertical="top"/>
      <protection/>
    </xf>
    <xf numFmtId="172" fontId="2" fillId="0" borderId="10" xfId="0" applyNumberFormat="1" applyFont="1" applyBorder="1" applyAlignment="1" applyProtection="1">
      <alignment/>
      <protection/>
    </xf>
    <xf numFmtId="174" fontId="2" fillId="0" borderId="0" xfId="0" applyNumberFormat="1" applyFont="1" applyBorder="1" applyAlignment="1" applyProtection="1">
      <alignment vertical="top" wrapText="1"/>
      <protection/>
    </xf>
    <xf numFmtId="174" fontId="2" fillId="0" borderId="10" xfId="0" applyNumberFormat="1" applyFont="1" applyBorder="1" applyAlignment="1" applyProtection="1">
      <alignment vertical="top" wrapText="1"/>
      <protection/>
    </xf>
    <xf numFmtId="0" fontId="2" fillId="0" borderId="0"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5" fillId="0" borderId="0" xfId="0" applyFont="1" applyBorder="1" applyAlignment="1" applyProtection="1">
      <alignment vertical="top"/>
      <protection/>
    </xf>
    <xf numFmtId="3" fontId="6" fillId="0" borderId="0" xfId="0" applyNumberFormat="1" applyFont="1" applyBorder="1" applyAlignment="1" applyProtection="1">
      <alignment vertical="top"/>
      <protection/>
    </xf>
    <xf numFmtId="0" fontId="6" fillId="0" borderId="0" xfId="0" applyFont="1" applyBorder="1" applyAlignment="1" applyProtection="1">
      <alignment vertical="top" wrapText="1"/>
      <protection/>
    </xf>
    <xf numFmtId="0" fontId="6" fillId="0" borderId="0" xfId="0" applyFont="1" applyBorder="1" applyAlignment="1" applyProtection="1">
      <alignment/>
      <protection/>
    </xf>
    <xf numFmtId="172" fontId="6" fillId="0" borderId="0" xfId="0" applyNumberFormat="1" applyFont="1" applyBorder="1" applyAlignment="1" applyProtection="1">
      <alignment/>
      <protection/>
    </xf>
    <xf numFmtId="0" fontId="2" fillId="35" borderId="10" xfId="0" applyFont="1" applyFill="1" applyBorder="1" applyAlignment="1" applyProtection="1">
      <alignment/>
      <protection/>
    </xf>
    <xf numFmtId="0" fontId="2" fillId="0" borderId="0" xfId="0" applyFont="1" applyFill="1" applyBorder="1" applyAlignment="1" applyProtection="1">
      <alignment horizontal="left" vertical="top"/>
      <protection/>
    </xf>
    <xf numFmtId="0" fontId="2" fillId="35" borderId="0" xfId="0" applyFont="1" applyFill="1" applyBorder="1" applyAlignment="1" applyProtection="1">
      <alignment/>
      <protection/>
    </xf>
    <xf numFmtId="0" fontId="2" fillId="0" borderId="10" xfId="0" applyFont="1" applyFill="1" applyBorder="1" applyAlignment="1" applyProtection="1">
      <alignment horizontal="left" vertical="top" wrapText="1"/>
      <protection/>
    </xf>
    <xf numFmtId="0" fontId="2" fillId="0" borderId="10" xfId="0" applyFont="1" applyFill="1" applyBorder="1" applyAlignment="1" applyProtection="1">
      <alignment horizontal="right"/>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right"/>
      <protection/>
    </xf>
    <xf numFmtId="4" fontId="1" fillId="0" borderId="22" xfId="0" applyNumberFormat="1" applyFont="1" applyBorder="1" applyAlignment="1" applyProtection="1">
      <alignment/>
      <protection/>
    </xf>
    <xf numFmtId="0" fontId="2" fillId="0" borderId="25" xfId="0" applyFont="1" applyBorder="1" applyAlignment="1" applyProtection="1">
      <alignment vertical="top" wrapText="1"/>
      <protection/>
    </xf>
    <xf numFmtId="0" fontId="2" fillId="0" borderId="25" xfId="0" applyFont="1" applyBorder="1" applyAlignment="1" applyProtection="1">
      <alignment/>
      <protection/>
    </xf>
    <xf numFmtId="172" fontId="2" fillId="33" borderId="25" xfId="0" applyNumberFormat="1" applyFont="1" applyFill="1" applyBorder="1" applyAlignment="1" applyProtection="1">
      <alignment/>
      <protection/>
    </xf>
    <xf numFmtId="0" fontId="2" fillId="0" borderId="10" xfId="0" applyFont="1" applyFill="1" applyBorder="1" applyAlignment="1" applyProtection="1" quotePrefix="1">
      <alignment vertical="top"/>
      <protection/>
    </xf>
    <xf numFmtId="0" fontId="2" fillId="0" borderId="25" xfId="0" applyFont="1" applyFill="1" applyBorder="1" applyAlignment="1" applyProtection="1">
      <alignment vertical="top" wrapText="1"/>
      <protection/>
    </xf>
    <xf numFmtId="0" fontId="2" fillId="0" borderId="25" xfId="0" applyFont="1" applyFill="1" applyBorder="1" applyAlignment="1" applyProtection="1">
      <alignment/>
      <protection/>
    </xf>
    <xf numFmtId="172" fontId="2" fillId="0" borderId="25" xfId="0" applyNumberFormat="1" applyFont="1" applyFill="1" applyBorder="1" applyAlignment="1" applyProtection="1">
      <alignment/>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Naslov" xfId="36"/>
    <cellStyle name="Naslov 1" xfId="37"/>
    <cellStyle name="Naslov 2" xfId="38"/>
    <cellStyle name="Naslov 3" xfId="39"/>
    <cellStyle name="Naslov 4"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dxfs count="2">
    <dxf>
      <fill>
        <patternFill>
          <bgColor rgb="FFFF0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847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8"/>
  <sheetViews>
    <sheetView tabSelected="1" zoomScaleSheetLayoutView="90" workbookViewId="0" topLeftCell="A34">
      <selection activeCell="H41" sqref="H41"/>
    </sheetView>
  </sheetViews>
  <sheetFormatPr defaultColWidth="9.140625" defaultRowHeight="12.75"/>
  <cols>
    <col min="1" max="1" width="3.421875" style="83" customWidth="1"/>
    <col min="2" max="2" width="8.57421875" style="80" customWidth="1"/>
    <col min="3" max="3" width="32.28125" style="81" customWidth="1"/>
    <col min="4" max="4" width="5.57421875" style="82" customWidth="1"/>
    <col min="5" max="5" width="9.28125" style="7" customWidth="1"/>
    <col min="6" max="6" width="11.7109375" style="62" customWidth="1"/>
    <col min="7" max="7" width="15.7109375" style="62" customWidth="1"/>
    <col min="8" max="16384" width="9.140625" style="9" customWidth="1"/>
  </cols>
  <sheetData>
    <row r="1" spans="1:7" ht="14.25">
      <c r="A1" s="3"/>
      <c r="B1" s="4"/>
      <c r="C1" s="5"/>
      <c r="D1" s="6"/>
      <c r="F1" s="8"/>
      <c r="G1" s="8"/>
    </row>
    <row r="2" spans="1:7" ht="14.25">
      <c r="A2" s="3"/>
      <c r="B2" s="4"/>
      <c r="C2" s="5"/>
      <c r="D2" s="6"/>
      <c r="F2" s="8"/>
      <c r="G2" s="8"/>
    </row>
    <row r="3" spans="1:7" ht="14.25">
      <c r="A3" s="3"/>
      <c r="B3" s="4"/>
      <c r="C3" s="5"/>
      <c r="D3" s="6"/>
      <c r="F3" s="8"/>
      <c r="G3" s="8"/>
    </row>
    <row r="4" spans="1:7" ht="14.25">
      <c r="A4" s="3"/>
      <c r="B4" s="4"/>
      <c r="C4" s="5"/>
      <c r="D4" s="6"/>
      <c r="F4" s="8"/>
      <c r="G4" s="8"/>
    </row>
    <row r="5" spans="1:7" ht="14.25">
      <c r="A5" s="3"/>
      <c r="B5" s="4"/>
      <c r="C5" s="5"/>
      <c r="D5" s="6"/>
      <c r="F5" s="8"/>
      <c r="G5" s="8"/>
    </row>
    <row r="6" spans="1:7" ht="15" thickBot="1">
      <c r="A6" s="3"/>
      <c r="B6" s="4"/>
      <c r="C6" s="5"/>
      <c r="D6" s="6"/>
      <c r="F6" s="8"/>
      <c r="G6" s="8"/>
    </row>
    <row r="7" spans="1:7" ht="15.75" thickTop="1">
      <c r="A7" s="10" t="s">
        <v>161</v>
      </c>
      <c r="B7" s="11"/>
      <c r="C7" s="12"/>
      <c r="D7" s="13"/>
      <c r="E7" s="14"/>
      <c r="F7" s="15"/>
      <c r="G7" s="16"/>
    </row>
    <row r="8" spans="1:7" ht="15">
      <c r="A8" s="17" t="s">
        <v>162</v>
      </c>
      <c r="B8" s="18"/>
      <c r="C8" s="19"/>
      <c r="D8" s="20"/>
      <c r="E8" s="21"/>
      <c r="F8" s="22"/>
      <c r="G8" s="23"/>
    </row>
    <row r="9" spans="1:7" ht="15.75" thickBot="1">
      <c r="A9" s="24"/>
      <c r="B9" s="25"/>
      <c r="C9" s="26"/>
      <c r="D9" s="27"/>
      <c r="E9" s="28"/>
      <c r="F9" s="29"/>
      <c r="G9" s="30"/>
    </row>
    <row r="10" spans="1:7" ht="15.75" thickTop="1">
      <c r="A10" s="31" t="s">
        <v>33</v>
      </c>
      <c r="B10" s="4"/>
      <c r="C10" s="32"/>
      <c r="D10" s="33"/>
      <c r="E10" s="21"/>
      <c r="F10" s="22"/>
      <c r="G10" s="22"/>
    </row>
    <row r="11" spans="1:7" ht="15">
      <c r="A11" s="34"/>
      <c r="B11" s="4"/>
      <c r="C11" s="32"/>
      <c r="D11" s="33"/>
      <c r="E11" s="21"/>
      <c r="F11" s="22"/>
      <c r="G11" s="22"/>
    </row>
    <row r="12" spans="1:7" ht="15">
      <c r="A12" s="34"/>
      <c r="B12" s="18"/>
      <c r="C12" s="19"/>
      <c r="D12" s="33"/>
      <c r="E12" s="35"/>
      <c r="F12" s="22"/>
      <c r="G12" s="22"/>
    </row>
    <row r="13" spans="1:7" ht="15">
      <c r="A13" s="36" t="s">
        <v>0</v>
      </c>
      <c r="B13" s="37"/>
      <c r="C13" s="38"/>
      <c r="D13" s="39"/>
      <c r="E13" s="40"/>
      <c r="F13" s="41"/>
      <c r="G13" s="42">
        <f>G107</f>
        <v>0</v>
      </c>
    </row>
    <row r="14" spans="1:7" ht="15">
      <c r="A14" s="31"/>
      <c r="B14" s="43"/>
      <c r="C14" s="44"/>
      <c r="D14" s="33"/>
      <c r="E14" s="35"/>
      <c r="F14" s="45"/>
      <c r="G14" s="45"/>
    </row>
    <row r="15" spans="1:7" ht="15">
      <c r="A15" s="36" t="s">
        <v>1</v>
      </c>
      <c r="B15" s="37"/>
      <c r="C15" s="38"/>
      <c r="D15" s="39"/>
      <c r="E15" s="40"/>
      <c r="F15" s="41"/>
      <c r="G15" s="42">
        <f>G151</f>
        <v>0</v>
      </c>
    </row>
    <row r="16" spans="1:7" ht="15">
      <c r="A16" s="31"/>
      <c r="B16" s="43"/>
      <c r="C16" s="44"/>
      <c r="D16" s="33"/>
      <c r="E16" s="35"/>
      <c r="F16" s="45"/>
      <c r="G16" s="45"/>
    </row>
    <row r="17" spans="1:7" ht="15">
      <c r="A17" s="36" t="s">
        <v>2</v>
      </c>
      <c r="B17" s="37"/>
      <c r="C17" s="38"/>
      <c r="D17" s="39"/>
      <c r="E17" s="40"/>
      <c r="F17" s="41"/>
      <c r="G17" s="42">
        <f>+G193</f>
        <v>0</v>
      </c>
    </row>
    <row r="18" spans="1:7" ht="15">
      <c r="A18" s="31"/>
      <c r="B18" s="43"/>
      <c r="C18" s="44"/>
      <c r="D18" s="33"/>
      <c r="E18" s="35"/>
      <c r="F18" s="45"/>
      <c r="G18" s="45"/>
    </row>
    <row r="19" spans="1:7" ht="15">
      <c r="A19" s="36" t="s">
        <v>3</v>
      </c>
      <c r="B19" s="37"/>
      <c r="C19" s="38"/>
      <c r="D19" s="39"/>
      <c r="E19" s="40"/>
      <c r="F19" s="41"/>
      <c r="G19" s="42">
        <f>+G225</f>
        <v>0</v>
      </c>
    </row>
    <row r="20" spans="1:7" ht="15">
      <c r="A20" s="31"/>
      <c r="B20" s="43"/>
      <c r="C20" s="44"/>
      <c r="D20" s="33"/>
      <c r="E20" s="35"/>
      <c r="F20" s="45"/>
      <c r="G20" s="45"/>
    </row>
    <row r="21" spans="1:7" ht="15">
      <c r="A21" s="36" t="s">
        <v>4</v>
      </c>
      <c r="B21" s="37"/>
      <c r="C21" s="38"/>
      <c r="D21" s="39"/>
      <c r="E21" s="40"/>
      <c r="F21" s="41"/>
      <c r="G21" s="42">
        <f>+G267</f>
        <v>0</v>
      </c>
    </row>
    <row r="22" spans="1:7" ht="15">
      <c r="A22" s="31"/>
      <c r="B22" s="43"/>
      <c r="C22" s="44"/>
      <c r="D22" s="33"/>
      <c r="E22" s="35"/>
      <c r="F22" s="45"/>
      <c r="G22" s="45"/>
    </row>
    <row r="23" spans="1:7" ht="15">
      <c r="A23" s="36" t="s">
        <v>5</v>
      </c>
      <c r="B23" s="37"/>
      <c r="C23" s="38"/>
      <c r="D23" s="39"/>
      <c r="E23" s="40"/>
      <c r="F23" s="41"/>
      <c r="G23" s="42">
        <f>G285</f>
        <v>0</v>
      </c>
    </row>
    <row r="24" spans="1:7" ht="15">
      <c r="A24" s="31"/>
      <c r="B24" s="43"/>
      <c r="C24" s="44"/>
      <c r="D24" s="33"/>
      <c r="E24" s="35"/>
      <c r="F24" s="45"/>
      <c r="G24" s="45"/>
    </row>
    <row r="25" spans="1:7" ht="15">
      <c r="A25" s="36" t="s">
        <v>6</v>
      </c>
      <c r="B25" s="37"/>
      <c r="C25" s="38"/>
      <c r="D25" s="39"/>
      <c r="E25" s="40"/>
      <c r="F25" s="41"/>
      <c r="G25" s="42">
        <f>G299</f>
        <v>0</v>
      </c>
    </row>
    <row r="26" spans="1:7" ht="15.75" thickBot="1">
      <c r="A26" s="34"/>
      <c r="B26" s="43"/>
      <c r="C26" s="44"/>
      <c r="D26" s="20"/>
      <c r="E26" s="21"/>
      <c r="F26" s="22"/>
      <c r="G26" s="22"/>
    </row>
    <row r="27" spans="1:7" ht="16.5" thickBot="1" thickTop="1">
      <c r="A27" s="34"/>
      <c r="B27" s="43"/>
      <c r="C27" s="44"/>
      <c r="D27" s="20"/>
      <c r="E27" s="46" t="s">
        <v>24</v>
      </c>
      <c r="F27" s="47"/>
      <c r="G27" s="48">
        <f>SUM(G13:G25)</f>
        <v>0</v>
      </c>
    </row>
    <row r="28" spans="1:7" ht="15" thickTop="1">
      <c r="A28" s="34"/>
      <c r="B28" s="18"/>
      <c r="C28" s="19"/>
      <c r="D28" s="20"/>
      <c r="E28" s="21"/>
      <c r="F28" s="22"/>
      <c r="G28" s="22"/>
    </row>
    <row r="29" spans="1:7" ht="14.25">
      <c r="A29" s="34"/>
      <c r="B29" s="18"/>
      <c r="C29" s="19"/>
      <c r="D29" s="20"/>
      <c r="E29" s="21"/>
      <c r="F29" s="22" t="s">
        <v>25</v>
      </c>
      <c r="G29" s="22">
        <f>0.22*G27</f>
        <v>0</v>
      </c>
    </row>
    <row r="30" spans="1:7" ht="15" thickBot="1">
      <c r="A30" s="34"/>
      <c r="B30" s="18"/>
      <c r="C30" s="19"/>
      <c r="D30" s="20"/>
      <c r="E30" s="21"/>
      <c r="F30" s="22"/>
      <c r="G30" s="22"/>
    </row>
    <row r="31" spans="1:7" ht="16.5" thickBot="1" thickTop="1">
      <c r="A31" s="34"/>
      <c r="B31" s="43"/>
      <c r="C31" s="44"/>
      <c r="D31" s="20"/>
      <c r="E31" s="46" t="s">
        <v>26</v>
      </c>
      <c r="F31" s="47"/>
      <c r="G31" s="48">
        <f>SUM(G27:G29)</f>
        <v>0</v>
      </c>
    </row>
    <row r="32" spans="1:7" ht="15" thickTop="1">
      <c r="A32" s="34"/>
      <c r="B32" s="18"/>
      <c r="C32" s="19"/>
      <c r="D32" s="20"/>
      <c r="E32" s="21"/>
      <c r="F32" s="22"/>
      <c r="G32" s="22"/>
    </row>
    <row r="33" spans="1:7" ht="14.25">
      <c r="A33" s="34"/>
      <c r="B33" s="18"/>
      <c r="C33" s="19"/>
      <c r="D33" s="20"/>
      <c r="E33" s="21"/>
      <c r="F33" s="22"/>
      <c r="G33" s="22"/>
    </row>
    <row r="34" spans="1:7" ht="14.25">
      <c r="A34" s="34"/>
      <c r="B34" s="18"/>
      <c r="C34" s="19"/>
      <c r="D34" s="20"/>
      <c r="E34" s="21"/>
      <c r="F34" s="22"/>
      <c r="G34" s="22"/>
    </row>
    <row r="35" spans="1:7" ht="14.25">
      <c r="A35" s="34"/>
      <c r="B35" s="18"/>
      <c r="C35" s="19"/>
      <c r="D35" s="20"/>
      <c r="E35" s="21"/>
      <c r="F35" s="22"/>
      <c r="G35" s="22"/>
    </row>
    <row r="36" spans="1:7" ht="14.25">
      <c r="A36" s="34"/>
      <c r="B36" s="18"/>
      <c r="C36" s="19"/>
      <c r="D36" s="20"/>
      <c r="E36" s="21"/>
      <c r="F36" s="22"/>
      <c r="G36" s="22"/>
    </row>
    <row r="37" spans="1:7" ht="14.25">
      <c r="A37" s="34"/>
      <c r="B37" s="18" t="s">
        <v>36</v>
      </c>
      <c r="C37" s="19"/>
      <c r="D37" s="20"/>
      <c r="E37" s="21"/>
      <c r="F37" s="22"/>
      <c r="G37" s="22"/>
    </row>
    <row r="38" spans="1:7" ht="14.25">
      <c r="A38" s="34"/>
      <c r="B38" s="18"/>
      <c r="C38" s="19"/>
      <c r="D38" s="20"/>
      <c r="E38" s="21"/>
      <c r="F38" s="22"/>
      <c r="G38" s="22"/>
    </row>
    <row r="39" spans="1:7" ht="69" customHeight="1">
      <c r="A39" s="34"/>
      <c r="B39" s="49" t="s">
        <v>35</v>
      </c>
      <c r="C39" s="50"/>
      <c r="D39" s="50"/>
      <c r="E39" s="50"/>
      <c r="F39" s="50"/>
      <c r="G39" s="22"/>
    </row>
    <row r="40" spans="1:7" ht="14.25">
      <c r="A40" s="34"/>
      <c r="B40" s="18"/>
      <c r="C40" s="19"/>
      <c r="D40" s="20"/>
      <c r="E40" s="21"/>
      <c r="F40" s="22"/>
      <c r="G40" s="22"/>
    </row>
    <row r="41" spans="1:7" ht="14.25">
      <c r="A41" s="34"/>
      <c r="B41" s="18"/>
      <c r="C41" s="19"/>
      <c r="D41" s="20"/>
      <c r="E41" s="21"/>
      <c r="F41" s="22"/>
      <c r="G41" s="22"/>
    </row>
    <row r="42" spans="1:7" ht="14.25">
      <c r="A42" s="34"/>
      <c r="B42" s="18"/>
      <c r="C42" s="19"/>
      <c r="D42" s="20"/>
      <c r="E42" s="21"/>
      <c r="F42" s="22"/>
      <c r="G42" s="22"/>
    </row>
    <row r="43" spans="1:7" ht="14.25">
      <c r="A43" s="34"/>
      <c r="B43" s="18"/>
      <c r="C43" s="19"/>
      <c r="D43" s="20"/>
      <c r="E43" s="21"/>
      <c r="F43" s="22"/>
      <c r="G43" s="22"/>
    </row>
    <row r="44" spans="1:7" ht="14.25">
      <c r="A44" s="34"/>
      <c r="B44" s="18"/>
      <c r="C44" s="19"/>
      <c r="D44" s="20"/>
      <c r="E44" s="21"/>
      <c r="F44" s="22"/>
      <c r="G44" s="22"/>
    </row>
    <row r="45" spans="1:7" ht="14.25">
      <c r="A45" s="34"/>
      <c r="B45" s="18"/>
      <c r="C45" s="19"/>
      <c r="D45" s="20"/>
      <c r="E45" s="21"/>
      <c r="F45" s="22"/>
      <c r="G45" s="22"/>
    </row>
    <row r="46" spans="1:7" ht="15">
      <c r="A46" s="31" t="s">
        <v>0</v>
      </c>
      <c r="B46" s="43"/>
      <c r="C46" s="19"/>
      <c r="D46" s="20"/>
      <c r="E46" s="21"/>
      <c r="F46" s="22"/>
      <c r="G46" s="22"/>
    </row>
    <row r="47" spans="1:7" ht="14.25">
      <c r="A47" s="34"/>
      <c r="B47" s="18"/>
      <c r="C47" s="19"/>
      <c r="D47" s="20"/>
      <c r="E47" s="21"/>
      <c r="F47" s="22"/>
      <c r="G47" s="22"/>
    </row>
    <row r="48" spans="1:7" ht="15">
      <c r="A48" s="51" t="s">
        <v>8</v>
      </c>
      <c r="B48" s="52"/>
      <c r="C48" s="44"/>
      <c r="D48" s="20"/>
      <c r="E48" s="21"/>
      <c r="F48" s="22"/>
      <c r="G48" s="22"/>
    </row>
    <row r="49" spans="1:7" ht="14.25">
      <c r="A49" s="34"/>
      <c r="B49" s="18"/>
      <c r="C49" s="19"/>
      <c r="D49" s="20"/>
      <c r="E49" s="21"/>
      <c r="F49" s="22"/>
      <c r="G49" s="22"/>
    </row>
    <row r="50" spans="1:7" ht="42.75">
      <c r="A50" s="86" t="s">
        <v>9</v>
      </c>
      <c r="B50" s="87">
        <v>11121</v>
      </c>
      <c r="C50" s="88" t="s">
        <v>43</v>
      </c>
      <c r="D50" s="89" t="s">
        <v>37</v>
      </c>
      <c r="E50" s="90">
        <v>0.066</v>
      </c>
      <c r="F50" s="54"/>
      <c r="G50" s="53">
        <f>+E50*F50</f>
        <v>0</v>
      </c>
    </row>
    <row r="51" spans="1:7" ht="14.25">
      <c r="A51" s="91"/>
      <c r="B51" s="92"/>
      <c r="C51" s="93"/>
      <c r="D51" s="94"/>
      <c r="E51" s="95"/>
      <c r="F51" s="55"/>
      <c r="G51" s="22"/>
    </row>
    <row r="52" spans="1:7" s="56" customFormat="1" ht="71.25">
      <c r="A52" s="86" t="s">
        <v>10</v>
      </c>
      <c r="B52" s="96">
        <v>11131.1</v>
      </c>
      <c r="C52" s="88" t="s">
        <v>38</v>
      </c>
      <c r="D52" s="89" t="s">
        <v>12</v>
      </c>
      <c r="E52" s="90">
        <v>6</v>
      </c>
      <c r="F52" s="54"/>
      <c r="G52" s="53">
        <f>+E52*F52</f>
        <v>0</v>
      </c>
    </row>
    <row r="53" spans="1:7" s="56" customFormat="1" ht="14.25">
      <c r="A53" s="91"/>
      <c r="B53" s="97"/>
      <c r="C53" s="93"/>
      <c r="D53" s="94"/>
      <c r="E53" s="98"/>
      <c r="F53" s="22"/>
      <c r="G53" s="22"/>
    </row>
    <row r="54" spans="1:7" ht="42.75">
      <c r="A54" s="99" t="s">
        <v>13</v>
      </c>
      <c r="B54" s="100">
        <v>11221</v>
      </c>
      <c r="C54" s="101" t="s">
        <v>34</v>
      </c>
      <c r="D54" s="102" t="s">
        <v>12</v>
      </c>
      <c r="E54" s="103">
        <v>5</v>
      </c>
      <c r="F54" s="54"/>
      <c r="G54" s="57">
        <f>+E54*F54</f>
        <v>0</v>
      </c>
    </row>
    <row r="55" spans="1:7" ht="14.25">
      <c r="A55" s="104"/>
      <c r="B55" s="105"/>
      <c r="C55" s="106"/>
      <c r="D55" s="107"/>
      <c r="E55" s="108"/>
      <c r="F55" s="60"/>
      <c r="G55" s="60"/>
    </row>
    <row r="56" spans="1:7" ht="42.75">
      <c r="A56" s="86" t="s">
        <v>15</v>
      </c>
      <c r="B56" s="100">
        <v>11231</v>
      </c>
      <c r="C56" s="101" t="s">
        <v>84</v>
      </c>
      <c r="D56" s="102" t="s">
        <v>12</v>
      </c>
      <c r="E56" s="103">
        <v>3</v>
      </c>
      <c r="F56" s="54"/>
      <c r="G56" s="57">
        <f>+E56*F56</f>
        <v>0</v>
      </c>
    </row>
    <row r="57" spans="1:7" ht="14.25">
      <c r="A57" s="104"/>
      <c r="B57" s="105"/>
      <c r="C57" s="106"/>
      <c r="D57" s="107"/>
      <c r="E57" s="108"/>
      <c r="F57" s="22"/>
      <c r="G57" s="60"/>
    </row>
    <row r="58" spans="1:7" ht="28.5">
      <c r="A58" s="109" t="s">
        <v>41</v>
      </c>
      <c r="B58" s="87">
        <v>11332</v>
      </c>
      <c r="C58" s="88" t="s">
        <v>118</v>
      </c>
      <c r="D58" s="89" t="s">
        <v>37</v>
      </c>
      <c r="E58" s="90">
        <v>0.038</v>
      </c>
      <c r="F58" s="54"/>
      <c r="G58" s="53">
        <f>+E58*F58</f>
        <v>0</v>
      </c>
    </row>
    <row r="59" spans="1:7" ht="14.25">
      <c r="A59" s="110"/>
      <c r="B59" s="92"/>
      <c r="C59" s="93"/>
      <c r="D59" s="94"/>
      <c r="E59" s="95"/>
      <c r="F59" s="55"/>
      <c r="G59" s="22"/>
    </row>
    <row r="60" spans="1:7" ht="57">
      <c r="A60" s="109" t="s">
        <v>41</v>
      </c>
      <c r="B60" s="87">
        <v>11651</v>
      </c>
      <c r="C60" s="88" t="s">
        <v>156</v>
      </c>
      <c r="D60" s="89" t="s">
        <v>119</v>
      </c>
      <c r="E60" s="90">
        <v>1</v>
      </c>
      <c r="F60" s="54"/>
      <c r="G60" s="53">
        <f>+E60*F60</f>
        <v>0</v>
      </c>
    </row>
    <row r="61" spans="1:7" ht="14.25">
      <c r="A61" s="111"/>
      <c r="B61" s="97"/>
      <c r="C61" s="93"/>
      <c r="D61" s="94"/>
      <c r="E61" s="112"/>
      <c r="F61" s="22"/>
      <c r="G61" s="22"/>
    </row>
    <row r="62" spans="1:7" ht="15">
      <c r="A62" s="113" t="s">
        <v>14</v>
      </c>
      <c r="B62" s="114"/>
      <c r="C62" s="115"/>
      <c r="D62" s="94"/>
      <c r="E62" s="112"/>
      <c r="F62" s="22"/>
      <c r="G62" s="22"/>
    </row>
    <row r="63" spans="1:7" ht="15">
      <c r="A63" s="113"/>
      <c r="B63" s="114"/>
      <c r="C63" s="115"/>
      <c r="D63" s="94"/>
      <c r="E63" s="112"/>
      <c r="F63" s="22"/>
      <c r="G63" s="22"/>
    </row>
    <row r="64" spans="1:7" ht="15">
      <c r="A64" s="116" t="s">
        <v>40</v>
      </c>
      <c r="B64" s="97"/>
      <c r="C64" s="93"/>
      <c r="D64" s="117"/>
      <c r="E64" s="112"/>
      <c r="F64" s="22"/>
      <c r="G64" s="22"/>
    </row>
    <row r="65" spans="1:7" ht="14.25">
      <c r="A65" s="118"/>
      <c r="B65" s="97"/>
      <c r="C65" s="93"/>
      <c r="D65" s="117"/>
      <c r="E65" s="112"/>
      <c r="F65" s="22"/>
      <c r="G65" s="22"/>
    </row>
    <row r="66" spans="1:7" ht="44.25" customHeight="1">
      <c r="A66" s="109" t="s">
        <v>89</v>
      </c>
      <c r="B66" s="87">
        <v>12142</v>
      </c>
      <c r="C66" s="119" t="s">
        <v>120</v>
      </c>
      <c r="D66" s="120" t="s">
        <v>39</v>
      </c>
      <c r="E66" s="121">
        <v>20</v>
      </c>
      <c r="F66" s="53"/>
      <c r="G66" s="53">
        <f>E66*F66</f>
        <v>0</v>
      </c>
    </row>
    <row r="67" spans="1:7" ht="15">
      <c r="A67" s="122"/>
      <c r="B67" s="123"/>
      <c r="C67" s="124"/>
      <c r="D67" s="117"/>
      <c r="E67" s="112"/>
      <c r="F67" s="22"/>
      <c r="G67" s="22"/>
    </row>
    <row r="68" spans="1:7" ht="28.5">
      <c r="A68" s="109" t="s">
        <v>90</v>
      </c>
      <c r="B68" s="87">
        <v>12170</v>
      </c>
      <c r="C68" s="119" t="s">
        <v>123</v>
      </c>
      <c r="D68" s="120" t="s">
        <v>12</v>
      </c>
      <c r="E68" s="121">
        <v>14</v>
      </c>
      <c r="F68" s="53"/>
      <c r="G68" s="53">
        <f>E68*F68</f>
        <v>0</v>
      </c>
    </row>
    <row r="69" spans="1:7" ht="14.25">
      <c r="A69" s="110"/>
      <c r="B69" s="92"/>
      <c r="C69" s="125"/>
      <c r="D69" s="117"/>
      <c r="E69" s="112"/>
      <c r="F69" s="22"/>
      <c r="G69" s="22"/>
    </row>
    <row r="70" spans="1:7" ht="15">
      <c r="A70" s="116" t="s">
        <v>45</v>
      </c>
      <c r="B70" s="97"/>
      <c r="C70" s="93"/>
      <c r="D70" s="117"/>
      <c r="E70" s="112"/>
      <c r="F70" s="22"/>
      <c r="G70" s="22"/>
    </row>
    <row r="71" spans="1:7" ht="14.25">
      <c r="A71" s="110"/>
      <c r="B71" s="92"/>
      <c r="C71" s="125"/>
      <c r="D71" s="117"/>
      <c r="E71" s="112"/>
      <c r="F71" s="22"/>
      <c r="G71" s="22"/>
    </row>
    <row r="72" spans="1:7" ht="42.75">
      <c r="A72" s="109" t="s">
        <v>94</v>
      </c>
      <c r="B72" s="87">
        <v>12312</v>
      </c>
      <c r="C72" s="119" t="s">
        <v>46</v>
      </c>
      <c r="D72" s="120" t="s">
        <v>47</v>
      </c>
      <c r="E72" s="121">
        <f>62*0.2</f>
        <v>12.4</v>
      </c>
      <c r="F72" s="53"/>
      <c r="G72" s="53">
        <f>E72*F72</f>
        <v>0</v>
      </c>
    </row>
    <row r="73" spans="1:7" ht="14.25">
      <c r="A73" s="110"/>
      <c r="B73" s="92"/>
      <c r="C73" s="125"/>
      <c r="D73" s="117"/>
      <c r="E73" s="112"/>
      <c r="F73" s="22"/>
      <c r="G73" s="22"/>
    </row>
    <row r="74" spans="1:7" ht="85.5">
      <c r="A74" s="109" t="s">
        <v>95</v>
      </c>
      <c r="B74" s="87">
        <v>12322</v>
      </c>
      <c r="C74" s="126" t="s">
        <v>86</v>
      </c>
      <c r="D74" s="120" t="s">
        <v>39</v>
      </c>
      <c r="E74" s="121">
        <f>89+11</f>
        <v>100</v>
      </c>
      <c r="F74" s="53"/>
      <c r="G74" s="53">
        <f>E74*F74</f>
        <v>0</v>
      </c>
    </row>
    <row r="75" spans="1:7" ht="14.25">
      <c r="A75" s="110"/>
      <c r="B75" s="92"/>
      <c r="C75" s="125"/>
      <c r="D75" s="117"/>
      <c r="E75" s="112"/>
      <c r="F75" s="22"/>
      <c r="G75" s="22"/>
    </row>
    <row r="76" spans="1:7" ht="57">
      <c r="A76" s="109" t="s">
        <v>96</v>
      </c>
      <c r="B76" s="87">
        <v>12351</v>
      </c>
      <c r="C76" s="126" t="s">
        <v>48</v>
      </c>
      <c r="D76" s="120" t="s">
        <v>39</v>
      </c>
      <c r="E76" s="121">
        <v>25</v>
      </c>
      <c r="F76" s="53"/>
      <c r="G76" s="53">
        <f>E76*F76</f>
        <v>0</v>
      </c>
    </row>
    <row r="77" spans="1:7" ht="14.25">
      <c r="A77" s="110"/>
      <c r="B77" s="92"/>
      <c r="C77" s="125"/>
      <c r="D77" s="117"/>
      <c r="E77" s="112"/>
      <c r="F77" s="22"/>
      <c r="G77" s="22"/>
    </row>
    <row r="78" spans="1:7" ht="35.25" customHeight="1">
      <c r="A78" s="109" t="s">
        <v>97</v>
      </c>
      <c r="B78" s="87">
        <v>12382</v>
      </c>
      <c r="C78" s="126" t="s">
        <v>87</v>
      </c>
      <c r="D78" s="120" t="s">
        <v>44</v>
      </c>
      <c r="E78" s="121">
        <f>63+9.3</f>
        <v>72.3</v>
      </c>
      <c r="F78" s="53"/>
      <c r="G78" s="53">
        <f>E78*F78</f>
        <v>0</v>
      </c>
    </row>
    <row r="79" spans="1:7" ht="14.25">
      <c r="A79" s="110"/>
      <c r="B79" s="92"/>
      <c r="C79" s="125"/>
      <c r="D79" s="117"/>
      <c r="E79" s="112"/>
      <c r="F79" s="22"/>
      <c r="G79" s="22"/>
    </row>
    <row r="80" spans="1:7" ht="28.5">
      <c r="A80" s="109" t="s">
        <v>98</v>
      </c>
      <c r="B80" s="87">
        <v>12391</v>
      </c>
      <c r="C80" s="126" t="s">
        <v>49</v>
      </c>
      <c r="D80" s="120" t="s">
        <v>44</v>
      </c>
      <c r="E80" s="121">
        <f>27+5</f>
        <v>32</v>
      </c>
      <c r="F80" s="53"/>
      <c r="G80" s="53">
        <f>E80*F80</f>
        <v>0</v>
      </c>
    </row>
    <row r="81" spans="1:7" ht="14.25">
      <c r="A81" s="110"/>
      <c r="B81" s="92"/>
      <c r="C81" s="125"/>
      <c r="D81" s="117"/>
      <c r="E81" s="112"/>
      <c r="F81" s="22"/>
      <c r="G81" s="22"/>
    </row>
    <row r="82" spans="1:7" ht="15">
      <c r="A82" s="116" t="s">
        <v>42</v>
      </c>
      <c r="B82" s="97"/>
      <c r="C82" s="93"/>
      <c r="D82" s="117"/>
      <c r="E82" s="112"/>
      <c r="F82" s="22"/>
      <c r="G82" s="22"/>
    </row>
    <row r="83" spans="1:7" ht="15">
      <c r="A83" s="116"/>
      <c r="B83" s="97"/>
      <c r="C83" s="93"/>
      <c r="D83" s="117"/>
      <c r="E83" s="112"/>
      <c r="F83" s="22"/>
      <c r="G83" s="22"/>
    </row>
    <row r="84" spans="1:7" ht="42.75">
      <c r="A84" s="109" t="s">
        <v>99</v>
      </c>
      <c r="B84" s="87">
        <v>12421</v>
      </c>
      <c r="C84" s="126" t="s">
        <v>146</v>
      </c>
      <c r="D84" s="120" t="s">
        <v>44</v>
      </c>
      <c r="E84" s="121">
        <v>2</v>
      </c>
      <c r="F84" s="53"/>
      <c r="G84" s="53">
        <f>E84*F84</f>
        <v>0</v>
      </c>
    </row>
    <row r="85" spans="1:7" ht="14.25">
      <c r="A85" s="118"/>
      <c r="B85" s="97"/>
      <c r="C85" s="93"/>
      <c r="D85" s="117"/>
      <c r="E85" s="112"/>
      <c r="F85" s="22"/>
      <c r="G85" s="22"/>
    </row>
    <row r="86" spans="1:7" ht="28.5">
      <c r="A86" s="109" t="s">
        <v>99</v>
      </c>
      <c r="B86" s="87">
        <v>12476</v>
      </c>
      <c r="C86" s="126" t="s">
        <v>121</v>
      </c>
      <c r="D86" s="120" t="s">
        <v>47</v>
      </c>
      <c r="E86" s="121">
        <v>4</v>
      </c>
      <c r="F86" s="53"/>
      <c r="G86" s="53">
        <f>E86*F86</f>
        <v>0</v>
      </c>
    </row>
    <row r="87" spans="1:7" ht="14.25">
      <c r="A87" s="110"/>
      <c r="B87" s="92"/>
      <c r="C87" s="127"/>
      <c r="D87" s="117"/>
      <c r="E87" s="112"/>
      <c r="F87" s="22"/>
      <c r="G87" s="22"/>
    </row>
    <row r="88" spans="1:7" ht="28.5">
      <c r="A88" s="109" t="s">
        <v>99</v>
      </c>
      <c r="B88" s="87">
        <v>12499</v>
      </c>
      <c r="C88" s="126" t="s">
        <v>147</v>
      </c>
      <c r="D88" s="120" t="s">
        <v>12</v>
      </c>
      <c r="E88" s="121">
        <v>1</v>
      </c>
      <c r="F88" s="53"/>
      <c r="G88" s="53">
        <f>E88*F88</f>
        <v>0</v>
      </c>
    </row>
    <row r="89" spans="1:7" ht="15">
      <c r="A89" s="113"/>
      <c r="B89" s="114"/>
      <c r="C89" s="115"/>
      <c r="D89" s="94"/>
      <c r="E89" s="112"/>
      <c r="F89" s="22"/>
      <c r="G89" s="22"/>
    </row>
    <row r="90" spans="1:7" ht="15">
      <c r="A90" s="113" t="s">
        <v>51</v>
      </c>
      <c r="B90" s="114"/>
      <c r="C90" s="115"/>
      <c r="D90" s="94"/>
      <c r="E90" s="112"/>
      <c r="F90" s="22"/>
      <c r="G90" s="22"/>
    </row>
    <row r="91" spans="1:7" ht="15">
      <c r="A91" s="113"/>
      <c r="B91" s="114"/>
      <c r="C91" s="115"/>
      <c r="D91" s="94"/>
      <c r="E91" s="112"/>
      <c r="F91" s="22"/>
      <c r="G91" s="22"/>
    </row>
    <row r="92" spans="1:7" ht="15">
      <c r="A92" s="116" t="s">
        <v>50</v>
      </c>
      <c r="B92" s="114"/>
      <c r="C92" s="115"/>
      <c r="D92" s="94"/>
      <c r="E92" s="112"/>
      <c r="F92" s="22"/>
      <c r="G92" s="22"/>
    </row>
    <row r="93" spans="1:7" ht="15">
      <c r="A93" s="113"/>
      <c r="B93" s="114"/>
      <c r="C93" s="115"/>
      <c r="D93" s="94"/>
      <c r="E93" s="112"/>
      <c r="F93" s="22"/>
      <c r="G93" s="22"/>
    </row>
    <row r="94" spans="1:7" ht="42.75">
      <c r="A94" s="109" t="s">
        <v>100</v>
      </c>
      <c r="B94" s="87">
        <v>13112</v>
      </c>
      <c r="C94" s="126" t="s">
        <v>102</v>
      </c>
      <c r="D94" s="120" t="s">
        <v>52</v>
      </c>
      <c r="E94" s="121">
        <v>1</v>
      </c>
      <c r="F94" s="53"/>
      <c r="G94" s="53">
        <f>E94*F94</f>
        <v>0</v>
      </c>
    </row>
    <row r="95" spans="1:7" ht="14.25">
      <c r="A95" s="110"/>
      <c r="B95" s="92"/>
      <c r="C95" s="127"/>
      <c r="D95" s="117"/>
      <c r="E95" s="112"/>
      <c r="F95" s="22"/>
      <c r="G95" s="22"/>
    </row>
    <row r="96" spans="1:7" ht="15">
      <c r="A96" s="116" t="s">
        <v>122</v>
      </c>
      <c r="B96" s="92"/>
      <c r="C96" s="127"/>
      <c r="D96" s="117"/>
      <c r="E96" s="112"/>
      <c r="F96" s="22"/>
      <c r="G96" s="22"/>
    </row>
    <row r="97" spans="1:7" ht="14.25">
      <c r="A97" s="110"/>
      <c r="B97" s="92"/>
      <c r="C97" s="127"/>
      <c r="D97" s="117"/>
      <c r="E97" s="112"/>
      <c r="F97" s="22"/>
      <c r="G97" s="22"/>
    </row>
    <row r="98" spans="1:7" ht="71.25">
      <c r="A98" s="109" t="s">
        <v>100</v>
      </c>
      <c r="B98" s="87">
        <v>13244</v>
      </c>
      <c r="C98" s="126" t="s">
        <v>153</v>
      </c>
      <c r="D98" s="120" t="s">
        <v>39</v>
      </c>
      <c r="E98" s="121">
        <f>13*2</f>
        <v>26</v>
      </c>
      <c r="F98" s="53"/>
      <c r="G98" s="53">
        <f>E98*F98</f>
        <v>0</v>
      </c>
    </row>
    <row r="99" spans="1:7" ht="14.25">
      <c r="A99" s="110"/>
      <c r="B99" s="92"/>
      <c r="C99" s="127"/>
      <c r="D99" s="117"/>
      <c r="E99" s="112"/>
      <c r="F99" s="22"/>
      <c r="G99" s="22"/>
    </row>
    <row r="100" spans="1:7" ht="15">
      <c r="A100" s="116" t="s">
        <v>53</v>
      </c>
      <c r="B100" s="114"/>
      <c r="C100" s="115"/>
      <c r="D100" s="94"/>
      <c r="E100" s="112"/>
      <c r="F100" s="22"/>
      <c r="G100" s="22"/>
    </row>
    <row r="101" spans="1:7" ht="15">
      <c r="A101" s="113"/>
      <c r="B101" s="114"/>
      <c r="C101" s="115"/>
      <c r="D101" s="94"/>
      <c r="E101" s="112"/>
      <c r="F101" s="22"/>
      <c r="G101" s="22"/>
    </row>
    <row r="102" spans="1:7" ht="42.75">
      <c r="A102" s="109" t="s">
        <v>101</v>
      </c>
      <c r="B102" s="87">
        <v>13311</v>
      </c>
      <c r="C102" s="126" t="s">
        <v>54</v>
      </c>
      <c r="D102" s="120" t="s">
        <v>12</v>
      </c>
      <c r="E102" s="121">
        <v>1</v>
      </c>
      <c r="F102" s="53"/>
      <c r="G102" s="53">
        <f>E102*F102</f>
        <v>0</v>
      </c>
    </row>
    <row r="103" spans="1:7" ht="15">
      <c r="A103" s="113"/>
      <c r="B103" s="123"/>
      <c r="C103" s="124"/>
      <c r="D103" s="94"/>
      <c r="E103" s="112"/>
      <c r="F103" s="22"/>
      <c r="G103" s="22"/>
    </row>
    <row r="104" spans="1:7" ht="42.75">
      <c r="A104" s="109" t="s">
        <v>106</v>
      </c>
      <c r="B104" s="87">
        <v>13312</v>
      </c>
      <c r="C104" s="126" t="s">
        <v>55</v>
      </c>
      <c r="D104" s="120" t="s">
        <v>12</v>
      </c>
      <c r="E104" s="121">
        <v>1</v>
      </c>
      <c r="F104" s="53"/>
      <c r="G104" s="53">
        <f>E104*F104</f>
        <v>0</v>
      </c>
    </row>
    <row r="105" spans="1:7" ht="15">
      <c r="A105" s="113"/>
      <c r="B105" s="114"/>
      <c r="C105" s="115"/>
      <c r="D105" s="94"/>
      <c r="E105" s="112"/>
      <c r="F105" s="22"/>
      <c r="G105" s="22"/>
    </row>
    <row r="106" spans="1:7" ht="15" thickBot="1">
      <c r="A106" s="118"/>
      <c r="B106" s="128"/>
      <c r="C106" s="106"/>
      <c r="D106" s="129"/>
      <c r="E106" s="98"/>
      <c r="F106" s="60"/>
      <c r="G106" s="22"/>
    </row>
    <row r="107" spans="1:8" ht="16.5" thickBot="1" thickTop="1">
      <c r="A107" s="111"/>
      <c r="B107" s="130"/>
      <c r="C107" s="115"/>
      <c r="D107" s="94"/>
      <c r="E107" s="131" t="s">
        <v>7</v>
      </c>
      <c r="F107" s="47"/>
      <c r="G107" s="48">
        <f>SUM(G50:G104)</f>
        <v>0</v>
      </c>
      <c r="H107" s="62"/>
    </row>
    <row r="108" spans="1:7" ht="15" thickTop="1">
      <c r="A108" s="118"/>
      <c r="B108" s="97"/>
      <c r="C108" s="93"/>
      <c r="D108" s="117"/>
      <c r="E108" s="112"/>
      <c r="F108" s="22"/>
      <c r="G108" s="22"/>
    </row>
    <row r="109" spans="1:7" ht="15">
      <c r="A109" s="113" t="s">
        <v>1</v>
      </c>
      <c r="B109" s="114"/>
      <c r="C109" s="115"/>
      <c r="D109" s="94"/>
      <c r="E109" s="112"/>
      <c r="F109" s="22"/>
      <c r="G109" s="22"/>
    </row>
    <row r="110" spans="1:7" ht="14.25">
      <c r="A110" s="111"/>
      <c r="B110" s="97"/>
      <c r="C110" s="93"/>
      <c r="D110" s="94"/>
      <c r="E110" s="112"/>
      <c r="F110" s="22"/>
      <c r="G110" s="22"/>
    </row>
    <row r="111" spans="1:7" ht="15.75" customHeight="1">
      <c r="A111" s="113" t="s">
        <v>16</v>
      </c>
      <c r="B111" s="97"/>
      <c r="C111" s="93"/>
      <c r="D111" s="94"/>
      <c r="E111" s="112"/>
      <c r="F111" s="22"/>
      <c r="G111" s="22"/>
    </row>
    <row r="112" spans="1:7" ht="14.25">
      <c r="A112" s="111"/>
      <c r="B112" s="97"/>
      <c r="C112" s="93"/>
      <c r="D112" s="94"/>
      <c r="E112" s="112"/>
      <c r="F112" s="22"/>
      <c r="G112" s="22"/>
    </row>
    <row r="113" spans="1:7" ht="47.25" customHeight="1">
      <c r="A113" s="109" t="s">
        <v>9</v>
      </c>
      <c r="B113" s="87">
        <v>21114</v>
      </c>
      <c r="C113" s="88" t="s">
        <v>29</v>
      </c>
      <c r="D113" s="120" t="s">
        <v>32</v>
      </c>
      <c r="E113" s="121">
        <f>53*0.15</f>
        <v>7.949999999999999</v>
      </c>
      <c r="F113" s="53"/>
      <c r="G113" s="53">
        <f>E113*F113</f>
        <v>0</v>
      </c>
    </row>
    <row r="114" spans="1:7" ht="14.25">
      <c r="A114" s="110"/>
      <c r="B114" s="92"/>
      <c r="C114" s="93"/>
      <c r="D114" s="117"/>
      <c r="E114" s="112"/>
      <c r="F114" s="22"/>
      <c r="G114" s="22"/>
    </row>
    <row r="115" spans="1:7" ht="42.75">
      <c r="A115" s="109" t="s">
        <v>10</v>
      </c>
      <c r="B115" s="87">
        <v>21221</v>
      </c>
      <c r="C115" s="88" t="s">
        <v>148</v>
      </c>
      <c r="D115" s="120" t="s">
        <v>32</v>
      </c>
      <c r="E115" s="121">
        <v>6</v>
      </c>
      <c r="F115" s="53"/>
      <c r="G115" s="53">
        <f>E115*F115</f>
        <v>0</v>
      </c>
    </row>
    <row r="116" spans="1:7" ht="14.25">
      <c r="A116" s="111"/>
      <c r="B116" s="92"/>
      <c r="C116" s="93"/>
      <c r="D116" s="117"/>
      <c r="E116" s="112"/>
      <c r="F116" s="22"/>
      <c r="G116" s="22"/>
    </row>
    <row r="117" spans="1:7" ht="57">
      <c r="A117" s="109" t="s">
        <v>10</v>
      </c>
      <c r="B117" s="87">
        <v>21224</v>
      </c>
      <c r="C117" s="88" t="s">
        <v>124</v>
      </c>
      <c r="D117" s="120" t="s">
        <v>32</v>
      </c>
      <c r="E117" s="121">
        <f>128*0.5-E115</f>
        <v>58</v>
      </c>
      <c r="F117" s="53"/>
      <c r="G117" s="53">
        <f>E117*F117</f>
        <v>0</v>
      </c>
    </row>
    <row r="118" spans="1:7" ht="14.25">
      <c r="A118" s="111"/>
      <c r="B118" s="92"/>
      <c r="C118" s="132"/>
      <c r="D118" s="117"/>
      <c r="E118" s="112"/>
      <c r="F118" s="22"/>
      <c r="G118" s="22"/>
    </row>
    <row r="119" spans="1:7" ht="57">
      <c r="A119" s="109" t="s">
        <v>11</v>
      </c>
      <c r="B119" s="87">
        <v>21243</v>
      </c>
      <c r="C119" s="88" t="s">
        <v>125</v>
      </c>
      <c r="D119" s="120" t="s">
        <v>32</v>
      </c>
      <c r="E119" s="121">
        <f>128*0.5</f>
        <v>64</v>
      </c>
      <c r="F119" s="53"/>
      <c r="G119" s="53">
        <f>E119*F119</f>
        <v>0</v>
      </c>
    </row>
    <row r="120" spans="1:7" ht="14.25">
      <c r="A120" s="111"/>
      <c r="B120" s="92"/>
      <c r="C120" s="132"/>
      <c r="D120" s="117"/>
      <c r="E120" s="112"/>
      <c r="F120" s="22"/>
      <c r="G120" s="22"/>
    </row>
    <row r="121" spans="1:7" ht="85.5">
      <c r="A121" s="109" t="s">
        <v>13</v>
      </c>
      <c r="B121" s="87">
        <v>21324</v>
      </c>
      <c r="C121" s="88" t="s">
        <v>56</v>
      </c>
      <c r="D121" s="120" t="s">
        <v>32</v>
      </c>
      <c r="E121" s="121">
        <f>0.91*10*0.5</f>
        <v>4.55</v>
      </c>
      <c r="F121" s="53"/>
      <c r="G121" s="53">
        <f>E121*F121</f>
        <v>0</v>
      </c>
    </row>
    <row r="122" spans="1:7" ht="14.25">
      <c r="A122" s="111"/>
      <c r="B122" s="92"/>
      <c r="C122" s="132"/>
      <c r="D122" s="117"/>
      <c r="E122" s="112"/>
      <c r="F122" s="22"/>
      <c r="G122" s="22"/>
    </row>
    <row r="123" spans="1:7" ht="71.25">
      <c r="A123" s="109" t="s">
        <v>15</v>
      </c>
      <c r="B123" s="87">
        <v>21325</v>
      </c>
      <c r="C123" s="88" t="s">
        <v>76</v>
      </c>
      <c r="D123" s="120" t="s">
        <v>32</v>
      </c>
      <c r="E123" s="121">
        <f>0.91*10*0.5</f>
        <v>4.55</v>
      </c>
      <c r="F123" s="53"/>
      <c r="G123" s="53">
        <f>E123*F123</f>
        <v>0</v>
      </c>
    </row>
    <row r="124" spans="1:7" ht="14.25">
      <c r="A124" s="111"/>
      <c r="B124" s="92"/>
      <c r="C124" s="132"/>
      <c r="D124" s="117"/>
      <c r="E124" s="112"/>
      <c r="F124" s="22"/>
      <c r="G124" s="22"/>
    </row>
    <row r="125" spans="1:7" ht="15">
      <c r="A125" s="133" t="s">
        <v>28</v>
      </c>
      <c r="B125" s="134"/>
      <c r="C125" s="135"/>
      <c r="D125" s="107"/>
      <c r="E125" s="136"/>
      <c r="F125" s="60"/>
      <c r="G125" s="60"/>
    </row>
    <row r="126" spans="1:9" ht="15">
      <c r="A126" s="133"/>
      <c r="B126" s="134"/>
      <c r="C126" s="135"/>
      <c r="D126" s="107"/>
      <c r="E126" s="136"/>
      <c r="F126" s="60"/>
      <c r="G126" s="60"/>
      <c r="H126" s="63"/>
      <c r="I126" s="63"/>
    </row>
    <row r="127" spans="1:7" ht="42.75">
      <c r="A127" s="109" t="s">
        <v>41</v>
      </c>
      <c r="B127" s="137">
        <v>22112</v>
      </c>
      <c r="C127" s="88" t="s">
        <v>128</v>
      </c>
      <c r="D127" s="138" t="s">
        <v>31</v>
      </c>
      <c r="E127" s="139">
        <f>255*0.5</f>
        <v>127.5</v>
      </c>
      <c r="F127" s="57"/>
      <c r="G127" s="57">
        <f>+E127*F127</f>
        <v>0</v>
      </c>
    </row>
    <row r="128" spans="1:7" ht="14.25">
      <c r="A128" s="140"/>
      <c r="B128" s="92"/>
      <c r="C128" s="141"/>
      <c r="D128" s="129"/>
      <c r="E128" s="142"/>
      <c r="F128" s="60"/>
      <c r="G128" s="60"/>
    </row>
    <row r="129" spans="1:7" ht="42.75">
      <c r="A129" s="109" t="s">
        <v>89</v>
      </c>
      <c r="B129" s="137">
        <v>22114</v>
      </c>
      <c r="C129" s="88" t="s">
        <v>129</v>
      </c>
      <c r="D129" s="138" t="s">
        <v>31</v>
      </c>
      <c r="E129" s="139">
        <f>255*0.5</f>
        <v>127.5</v>
      </c>
      <c r="F129" s="57"/>
      <c r="G129" s="57">
        <f>+E129*F129</f>
        <v>0</v>
      </c>
    </row>
    <row r="130" spans="1:7" ht="14.25">
      <c r="A130" s="143"/>
      <c r="B130" s="92"/>
      <c r="C130" s="141"/>
      <c r="D130" s="129"/>
      <c r="E130" s="142"/>
      <c r="F130" s="60"/>
      <c r="G130" s="60"/>
    </row>
    <row r="131" spans="1:7" ht="15">
      <c r="A131" s="133" t="s">
        <v>30</v>
      </c>
      <c r="B131" s="134"/>
      <c r="C131" s="135"/>
      <c r="D131" s="107"/>
      <c r="E131" s="136"/>
      <c r="F131" s="60"/>
      <c r="G131" s="60"/>
    </row>
    <row r="132" spans="1:7" ht="14.25">
      <c r="A132" s="110"/>
      <c r="B132" s="92"/>
      <c r="C132" s="93"/>
      <c r="D132" s="117"/>
      <c r="E132" s="112"/>
      <c r="F132" s="22"/>
      <c r="G132" s="22"/>
    </row>
    <row r="133" spans="1:7" ht="42.75">
      <c r="A133" s="109" t="s">
        <v>91</v>
      </c>
      <c r="B133" s="137">
        <v>24325</v>
      </c>
      <c r="C133" s="88" t="s">
        <v>126</v>
      </c>
      <c r="D133" s="120" t="s">
        <v>32</v>
      </c>
      <c r="E133" s="121">
        <f>+(1.45+2.6)/2*6.8+(2.6+3.2)/2*6.28+(3.2+3)/2*3.2+(3+3)/2*4.8+(3+2.7)/2*5.9+(2.7+1.8)/2*2+(1.8+1.6)/2*5.7+(1.6+0.85)/2*3.3</f>
        <v>91.3495</v>
      </c>
      <c r="F133" s="53"/>
      <c r="G133" s="53">
        <f>E133*F133</f>
        <v>0</v>
      </c>
    </row>
    <row r="134" spans="1:7" ht="14.25">
      <c r="A134" s="110"/>
      <c r="B134" s="92"/>
      <c r="C134" s="93"/>
      <c r="D134" s="117"/>
      <c r="E134" s="112"/>
      <c r="F134" s="22"/>
      <c r="G134" s="22"/>
    </row>
    <row r="135" spans="1:7" ht="71.25">
      <c r="A135" s="109" t="s">
        <v>92</v>
      </c>
      <c r="B135" s="137">
        <v>24474</v>
      </c>
      <c r="C135" s="88" t="s">
        <v>154</v>
      </c>
      <c r="D135" s="120" t="s">
        <v>32</v>
      </c>
      <c r="E135" s="121">
        <f>(139)*0.3</f>
        <v>41.699999999999996</v>
      </c>
      <c r="F135" s="53"/>
      <c r="G135" s="53">
        <f>E135*F135</f>
        <v>0</v>
      </c>
    </row>
    <row r="136" spans="1:7" ht="14.25">
      <c r="A136" s="143"/>
      <c r="B136" s="92"/>
      <c r="C136" s="93"/>
      <c r="D136" s="117"/>
      <c r="E136" s="112"/>
      <c r="F136" s="22"/>
      <c r="G136" s="22"/>
    </row>
    <row r="137" spans="1:7" ht="71.25">
      <c r="A137" s="109" t="s">
        <v>93</v>
      </c>
      <c r="B137" s="137">
        <v>24651</v>
      </c>
      <c r="C137" s="88" t="s">
        <v>74</v>
      </c>
      <c r="D137" s="120" t="s">
        <v>32</v>
      </c>
      <c r="E137" s="121">
        <f>0.6*10</f>
        <v>6</v>
      </c>
      <c r="F137" s="53"/>
      <c r="G137" s="53">
        <f>E137*F137</f>
        <v>0</v>
      </c>
    </row>
    <row r="138" spans="1:7" ht="14.25">
      <c r="A138" s="143"/>
      <c r="B138" s="92"/>
      <c r="C138" s="93"/>
      <c r="D138" s="117"/>
      <c r="E138" s="112"/>
      <c r="F138" s="22"/>
      <c r="G138" s="22"/>
    </row>
    <row r="139" spans="1:7" ht="60" customHeight="1">
      <c r="A139" s="109" t="s">
        <v>94</v>
      </c>
      <c r="B139" s="137">
        <v>24652</v>
      </c>
      <c r="C139" s="88" t="s">
        <v>75</v>
      </c>
      <c r="D139" s="120" t="s">
        <v>32</v>
      </c>
      <c r="E139" s="121">
        <f>0.15*10</f>
        <v>1.5</v>
      </c>
      <c r="F139" s="53"/>
      <c r="G139" s="53">
        <f>E139*F139</f>
        <v>0</v>
      </c>
    </row>
    <row r="140" spans="1:7" ht="14.25">
      <c r="A140" s="140"/>
      <c r="B140" s="128"/>
      <c r="C140" s="106"/>
      <c r="D140" s="107"/>
      <c r="E140" s="136"/>
      <c r="F140" s="60"/>
      <c r="G140" s="60"/>
    </row>
    <row r="141" spans="1:7" ht="15">
      <c r="A141" s="113" t="s">
        <v>17</v>
      </c>
      <c r="B141" s="114"/>
      <c r="C141" s="115"/>
      <c r="D141" s="94"/>
      <c r="E141" s="112"/>
      <c r="F141" s="22"/>
      <c r="G141" s="22"/>
    </row>
    <row r="142" spans="1:7" ht="15">
      <c r="A142" s="113"/>
      <c r="B142" s="114"/>
      <c r="C142" s="115"/>
      <c r="D142" s="94"/>
      <c r="E142" s="112"/>
      <c r="F142" s="22"/>
      <c r="G142" s="22"/>
    </row>
    <row r="143" spans="1:9" ht="28.5">
      <c r="A143" s="109" t="s">
        <v>96</v>
      </c>
      <c r="B143" s="137">
        <v>29121</v>
      </c>
      <c r="C143" s="88" t="s">
        <v>103</v>
      </c>
      <c r="D143" s="89" t="s">
        <v>18</v>
      </c>
      <c r="E143" s="144">
        <f>(+E113+E117+E119+E121+E123)*1.55</f>
        <v>215.52750000000003</v>
      </c>
      <c r="F143" s="53"/>
      <c r="G143" s="53">
        <f>E143*F143</f>
        <v>0</v>
      </c>
      <c r="I143" s="65"/>
    </row>
    <row r="144" spans="1:7" ht="14.25">
      <c r="A144" s="140"/>
      <c r="B144" s="97"/>
      <c r="C144" s="93"/>
      <c r="D144" s="94"/>
      <c r="E144" s="112"/>
      <c r="F144" s="22"/>
      <c r="G144" s="22"/>
    </row>
    <row r="145" spans="1:9" ht="28.5">
      <c r="A145" s="109" t="s">
        <v>97</v>
      </c>
      <c r="B145" s="137">
        <v>29131</v>
      </c>
      <c r="C145" s="88" t="s">
        <v>57</v>
      </c>
      <c r="D145" s="89" t="s">
        <v>32</v>
      </c>
      <c r="E145" s="144">
        <f>+E113</f>
        <v>7.949999999999999</v>
      </c>
      <c r="F145" s="53"/>
      <c r="G145" s="53">
        <f>E145*F145</f>
        <v>0</v>
      </c>
      <c r="I145" s="65"/>
    </row>
    <row r="146" spans="1:7" ht="14.25">
      <c r="A146" s="140"/>
      <c r="B146" s="97"/>
      <c r="C146" s="93"/>
      <c r="D146" s="94"/>
      <c r="E146" s="112"/>
      <c r="F146" s="22"/>
      <c r="G146" s="22"/>
    </row>
    <row r="147" spans="1:7" ht="28.5">
      <c r="A147" s="109" t="s">
        <v>98</v>
      </c>
      <c r="B147" s="137">
        <v>29131</v>
      </c>
      <c r="C147" s="126" t="s">
        <v>58</v>
      </c>
      <c r="D147" s="89" t="s">
        <v>32</v>
      </c>
      <c r="E147" s="144">
        <f>+E117+E121</f>
        <v>62.55</v>
      </c>
      <c r="F147" s="53"/>
      <c r="G147" s="53">
        <f>E147*F147</f>
        <v>0</v>
      </c>
    </row>
    <row r="148" spans="1:7" ht="14.25">
      <c r="A148" s="140"/>
      <c r="B148" s="97"/>
      <c r="C148" s="93"/>
      <c r="D148" s="94"/>
      <c r="E148" s="112"/>
      <c r="F148" s="22"/>
      <c r="G148" s="22"/>
    </row>
    <row r="149" spans="1:7" ht="33.75" customHeight="1">
      <c r="A149" s="109" t="s">
        <v>99</v>
      </c>
      <c r="B149" s="137">
        <v>29131</v>
      </c>
      <c r="C149" s="126" t="s">
        <v>59</v>
      </c>
      <c r="D149" s="89" t="s">
        <v>32</v>
      </c>
      <c r="E149" s="144">
        <f>+E119+E123</f>
        <v>68.55</v>
      </c>
      <c r="F149" s="53"/>
      <c r="G149" s="53">
        <f>E149*F149</f>
        <v>0</v>
      </c>
    </row>
    <row r="150" spans="1:7" ht="15" thickBot="1">
      <c r="A150" s="140"/>
      <c r="B150" s="97"/>
      <c r="C150" s="93"/>
      <c r="D150" s="94"/>
      <c r="E150" s="112"/>
      <c r="F150" s="22"/>
      <c r="G150" s="22"/>
    </row>
    <row r="151" spans="1:7" ht="16.5" thickBot="1" thickTop="1">
      <c r="A151" s="111"/>
      <c r="B151" s="130"/>
      <c r="C151" s="115"/>
      <c r="D151" s="94"/>
      <c r="E151" s="131" t="s">
        <v>7</v>
      </c>
      <c r="F151" s="47"/>
      <c r="G151" s="48">
        <f>SUM(G113:G150)</f>
        <v>0</v>
      </c>
    </row>
    <row r="152" spans="1:7" ht="15.75" thickTop="1">
      <c r="A152" s="111"/>
      <c r="B152" s="97"/>
      <c r="C152" s="115"/>
      <c r="D152" s="94"/>
      <c r="E152" s="112"/>
      <c r="F152" s="22"/>
      <c r="G152" s="22"/>
    </row>
    <row r="153" spans="1:7" ht="15">
      <c r="A153" s="113" t="s">
        <v>2</v>
      </c>
      <c r="B153" s="114"/>
      <c r="C153" s="93"/>
      <c r="D153" s="94"/>
      <c r="E153" s="112"/>
      <c r="F153" s="22"/>
      <c r="G153" s="22"/>
    </row>
    <row r="154" spans="1:7" ht="15">
      <c r="A154" s="111"/>
      <c r="B154" s="97"/>
      <c r="C154" s="115"/>
      <c r="D154" s="94"/>
      <c r="E154" s="145"/>
      <c r="F154" s="22"/>
      <c r="G154" s="22"/>
    </row>
    <row r="155" spans="1:8" s="67" customFormat="1" ht="16.5" customHeight="1">
      <c r="A155" s="113" t="s">
        <v>19</v>
      </c>
      <c r="B155" s="114"/>
      <c r="C155" s="93"/>
      <c r="D155" s="94"/>
      <c r="E155" s="112"/>
      <c r="F155" s="22"/>
      <c r="G155" s="22"/>
      <c r="H155" s="66"/>
    </row>
    <row r="156" spans="1:8" ht="15">
      <c r="A156" s="113"/>
      <c r="B156" s="114"/>
      <c r="C156" s="93"/>
      <c r="D156" s="94"/>
      <c r="E156" s="145"/>
      <c r="F156" s="22"/>
      <c r="G156" s="22"/>
      <c r="H156" s="68"/>
    </row>
    <row r="157" spans="1:7" ht="15">
      <c r="A157" s="113" t="s">
        <v>20</v>
      </c>
      <c r="B157" s="114"/>
      <c r="C157" s="93"/>
      <c r="D157" s="94"/>
      <c r="E157" s="146"/>
      <c r="F157" s="69"/>
      <c r="G157" s="22"/>
    </row>
    <row r="158" spans="1:7" ht="14.25">
      <c r="A158" s="140"/>
      <c r="B158" s="128"/>
      <c r="C158" s="106"/>
      <c r="D158" s="129"/>
      <c r="E158" s="112"/>
      <c r="F158" s="60"/>
      <c r="G158" s="60"/>
    </row>
    <row r="159" spans="1:7" ht="57">
      <c r="A159" s="147" t="s">
        <v>9</v>
      </c>
      <c r="B159" s="137">
        <v>31132</v>
      </c>
      <c r="C159" s="101" t="s">
        <v>64</v>
      </c>
      <c r="D159" s="138" t="s">
        <v>32</v>
      </c>
      <c r="E159" s="121">
        <f>(53+11)*0.25</f>
        <v>16</v>
      </c>
      <c r="F159" s="57"/>
      <c r="G159" s="57">
        <f>SUM(E159*F159)</f>
        <v>0</v>
      </c>
    </row>
    <row r="160" spans="1:7" ht="14.25">
      <c r="A160" s="143"/>
      <c r="B160" s="92"/>
      <c r="C160" s="106"/>
      <c r="D160" s="129"/>
      <c r="E160" s="112"/>
      <c r="F160" s="60"/>
      <c r="G160" s="60"/>
    </row>
    <row r="161" spans="1:7" ht="57">
      <c r="A161" s="147" t="s">
        <v>10</v>
      </c>
      <c r="B161" s="137">
        <v>31132</v>
      </c>
      <c r="C161" s="101" t="s">
        <v>60</v>
      </c>
      <c r="D161" s="138" t="s">
        <v>32</v>
      </c>
      <c r="E161" s="121">
        <f>(139)*0.25-E163</f>
        <v>24.75</v>
      </c>
      <c r="F161" s="57"/>
      <c r="G161" s="57">
        <f>SUM(E161*F161)</f>
        <v>0</v>
      </c>
    </row>
    <row r="162" spans="1:7" ht="14.25">
      <c r="A162" s="143"/>
      <c r="B162" s="92"/>
      <c r="C162" s="106"/>
      <c r="D162" s="129"/>
      <c r="E162" s="112"/>
      <c r="F162" s="60"/>
      <c r="G162" s="60"/>
    </row>
    <row r="163" spans="1:7" ht="99.75">
      <c r="A163" s="147" t="s">
        <v>11</v>
      </c>
      <c r="B163" s="137">
        <v>31172</v>
      </c>
      <c r="C163" s="101" t="s">
        <v>61</v>
      </c>
      <c r="D163" s="138" t="s">
        <v>32</v>
      </c>
      <c r="E163" s="121">
        <f>+E74*0.1</f>
        <v>10</v>
      </c>
      <c r="F163" s="57"/>
      <c r="G163" s="57">
        <f>SUM(E163*F163)</f>
        <v>0</v>
      </c>
    </row>
    <row r="164" spans="1:7" ht="14.25">
      <c r="A164" s="143"/>
      <c r="B164" s="92"/>
      <c r="C164" s="106"/>
      <c r="D164" s="129"/>
      <c r="E164" s="112"/>
      <c r="F164" s="60"/>
      <c r="G164" s="60"/>
    </row>
    <row r="165" spans="1:7" ht="17.25" customHeight="1">
      <c r="A165" s="133" t="s">
        <v>62</v>
      </c>
      <c r="B165" s="134"/>
      <c r="C165" s="135"/>
      <c r="D165" s="148"/>
      <c r="E165" s="149"/>
      <c r="F165" s="68"/>
      <c r="G165" s="68"/>
    </row>
    <row r="166" spans="1:9" ht="15">
      <c r="A166" s="133"/>
      <c r="B166" s="134"/>
      <c r="C166" s="135"/>
      <c r="D166" s="148"/>
      <c r="E166" s="149"/>
      <c r="F166" s="68"/>
      <c r="G166" s="68"/>
      <c r="H166" s="63"/>
      <c r="I166" s="63"/>
    </row>
    <row r="167" spans="1:11" s="66" customFormat="1" ht="42.75">
      <c r="A167" s="147" t="s">
        <v>13</v>
      </c>
      <c r="B167" s="137">
        <v>31582</v>
      </c>
      <c r="C167" s="101" t="s">
        <v>130</v>
      </c>
      <c r="D167" s="138" t="s">
        <v>31</v>
      </c>
      <c r="E167" s="121">
        <f>139</f>
        <v>139</v>
      </c>
      <c r="F167" s="57"/>
      <c r="G167" s="57">
        <f>E167*F167</f>
        <v>0</v>
      </c>
      <c r="K167" s="70"/>
    </row>
    <row r="168" spans="1:11" s="66" customFormat="1" ht="15">
      <c r="A168" s="148"/>
      <c r="B168" s="150"/>
      <c r="C168" s="150"/>
      <c r="D168" s="150"/>
      <c r="E168" s="151"/>
      <c r="F168" s="9"/>
      <c r="G168" s="9"/>
      <c r="K168" s="70"/>
    </row>
    <row r="169" spans="1:7" ht="15">
      <c r="A169" s="133" t="s">
        <v>21</v>
      </c>
      <c r="B169" s="128"/>
      <c r="C169" s="106"/>
      <c r="D169" s="107"/>
      <c r="E169" s="112"/>
      <c r="F169" s="60"/>
      <c r="G169" s="60"/>
    </row>
    <row r="170" spans="1:7" ht="15">
      <c r="A170" s="133"/>
      <c r="B170" s="128"/>
      <c r="C170" s="106"/>
      <c r="D170" s="107"/>
      <c r="E170" s="112"/>
      <c r="F170" s="60"/>
      <c r="G170" s="60"/>
    </row>
    <row r="171" spans="1:7" ht="15">
      <c r="A171" s="133" t="s">
        <v>63</v>
      </c>
      <c r="B171" s="128"/>
      <c r="C171" s="106"/>
      <c r="D171" s="107"/>
      <c r="E171" s="112"/>
      <c r="F171" s="60"/>
      <c r="G171" s="60"/>
    </row>
    <row r="172" spans="1:7" ht="15">
      <c r="A172" s="133"/>
      <c r="B172" s="128"/>
      <c r="C172" s="106"/>
      <c r="D172" s="107"/>
      <c r="E172" s="112"/>
      <c r="F172" s="60"/>
      <c r="G172" s="60"/>
    </row>
    <row r="173" spans="1:7" ht="57">
      <c r="A173" s="147" t="s">
        <v>15</v>
      </c>
      <c r="B173" s="137">
        <v>32247</v>
      </c>
      <c r="C173" s="101" t="s">
        <v>66</v>
      </c>
      <c r="D173" s="138" t="s">
        <v>31</v>
      </c>
      <c r="E173" s="121">
        <f>+E167</f>
        <v>139</v>
      </c>
      <c r="F173" s="53"/>
      <c r="G173" s="57">
        <f>E173*F173</f>
        <v>0</v>
      </c>
    </row>
    <row r="174" spans="1:9" ht="14.25">
      <c r="A174" s="148"/>
      <c r="B174" s="150"/>
      <c r="C174" s="150"/>
      <c r="D174" s="150"/>
      <c r="E174" s="151"/>
      <c r="F174" s="67"/>
      <c r="G174" s="9"/>
      <c r="H174" s="63"/>
      <c r="I174" s="63"/>
    </row>
    <row r="175" spans="1:9" ht="57">
      <c r="A175" s="147" t="s">
        <v>41</v>
      </c>
      <c r="B175" s="137">
        <v>32254</v>
      </c>
      <c r="C175" s="101" t="s">
        <v>65</v>
      </c>
      <c r="D175" s="138" t="s">
        <v>31</v>
      </c>
      <c r="E175" s="121">
        <f>53+10.8-2.8</f>
        <v>61</v>
      </c>
      <c r="F175" s="53"/>
      <c r="G175" s="57">
        <f>E175*F175</f>
        <v>0</v>
      </c>
      <c r="H175" s="63"/>
      <c r="I175" s="63"/>
    </row>
    <row r="176" spans="1:9" ht="14.25">
      <c r="A176" s="143"/>
      <c r="B176" s="92"/>
      <c r="C176" s="106"/>
      <c r="D176" s="129"/>
      <c r="E176" s="112"/>
      <c r="F176" s="60"/>
      <c r="G176" s="60"/>
      <c r="H176" s="63"/>
      <c r="I176" s="63"/>
    </row>
    <row r="177" spans="1:9" ht="15">
      <c r="A177" s="133" t="s">
        <v>67</v>
      </c>
      <c r="B177" s="92"/>
      <c r="C177" s="106"/>
      <c r="D177" s="129"/>
      <c r="E177" s="112"/>
      <c r="F177" s="60"/>
      <c r="G177" s="60"/>
      <c r="H177" s="63"/>
      <c r="I177" s="63"/>
    </row>
    <row r="178" spans="1:9" ht="14.25">
      <c r="A178" s="143"/>
      <c r="B178" s="92"/>
      <c r="C178" s="106"/>
      <c r="D178" s="129"/>
      <c r="E178" s="112"/>
      <c r="F178" s="22"/>
      <c r="G178" s="60"/>
      <c r="H178" s="63"/>
      <c r="I178" s="63"/>
    </row>
    <row r="179" spans="1:9" ht="57">
      <c r="A179" s="147" t="s">
        <v>89</v>
      </c>
      <c r="B179" s="137">
        <v>34721</v>
      </c>
      <c r="C179" s="101" t="s">
        <v>131</v>
      </c>
      <c r="D179" s="138" t="s">
        <v>31</v>
      </c>
      <c r="E179" s="121">
        <v>32</v>
      </c>
      <c r="F179" s="53"/>
      <c r="G179" s="57">
        <f>E179*F179</f>
        <v>0</v>
      </c>
      <c r="H179" s="63"/>
      <c r="I179" s="63"/>
    </row>
    <row r="180" spans="1:9" ht="14.25">
      <c r="A180" s="143"/>
      <c r="B180" s="92"/>
      <c r="C180" s="106"/>
      <c r="D180" s="129"/>
      <c r="E180" s="112"/>
      <c r="F180" s="22"/>
      <c r="G180" s="60"/>
      <c r="H180" s="63"/>
      <c r="I180" s="63"/>
    </row>
    <row r="181" spans="1:9" ht="57">
      <c r="A181" s="147" t="s">
        <v>90</v>
      </c>
      <c r="B181" s="137">
        <v>34911</v>
      </c>
      <c r="C181" s="101" t="s">
        <v>104</v>
      </c>
      <c r="D181" s="138" t="s">
        <v>31</v>
      </c>
      <c r="E181" s="121">
        <v>32</v>
      </c>
      <c r="F181" s="53"/>
      <c r="G181" s="57">
        <f>E181*F181</f>
        <v>0</v>
      </c>
      <c r="H181" s="63"/>
      <c r="I181" s="63"/>
    </row>
    <row r="182" spans="1:9" ht="14.25">
      <c r="A182" s="143"/>
      <c r="B182" s="92"/>
      <c r="C182" s="106"/>
      <c r="D182" s="129"/>
      <c r="E182" s="112"/>
      <c r="F182" s="22"/>
      <c r="G182" s="60"/>
      <c r="H182" s="63"/>
      <c r="I182" s="63"/>
    </row>
    <row r="183" spans="1:9" ht="128.25">
      <c r="A183" s="147" t="s">
        <v>90</v>
      </c>
      <c r="B183" s="137">
        <v>34920</v>
      </c>
      <c r="C183" s="152" t="s">
        <v>142</v>
      </c>
      <c r="D183" s="138" t="s">
        <v>31</v>
      </c>
      <c r="E183" s="121">
        <f>2.5+2.8</f>
        <v>5.3</v>
      </c>
      <c r="F183" s="53"/>
      <c r="G183" s="57">
        <f>E183*F183</f>
        <v>0</v>
      </c>
      <c r="H183" s="63"/>
      <c r="I183" s="63"/>
    </row>
    <row r="184" spans="1:9" ht="14.25">
      <c r="A184" s="143"/>
      <c r="B184" s="92"/>
      <c r="C184" s="106"/>
      <c r="D184" s="129"/>
      <c r="E184" s="112"/>
      <c r="F184" s="60"/>
      <c r="G184" s="60"/>
      <c r="H184" s="63"/>
      <c r="I184" s="63"/>
    </row>
    <row r="185" spans="1:9" ht="15">
      <c r="A185" s="122" t="s">
        <v>68</v>
      </c>
      <c r="B185" s="92"/>
      <c r="C185" s="106"/>
      <c r="D185" s="129"/>
      <c r="E185" s="112"/>
      <c r="F185" s="60"/>
      <c r="G185" s="60"/>
      <c r="H185" s="63"/>
      <c r="I185" s="63"/>
    </row>
    <row r="186" spans="1:9" ht="14.25">
      <c r="A186" s="143"/>
      <c r="B186" s="92"/>
      <c r="C186" s="106"/>
      <c r="D186" s="129"/>
      <c r="E186" s="112"/>
      <c r="F186" s="60"/>
      <c r="G186" s="60"/>
      <c r="H186" s="63"/>
      <c r="I186" s="63"/>
    </row>
    <row r="187" spans="1:9" ht="15">
      <c r="A187" s="133" t="s">
        <v>69</v>
      </c>
      <c r="B187" s="92"/>
      <c r="C187" s="106"/>
      <c r="D187" s="129"/>
      <c r="E187" s="112"/>
      <c r="F187" s="60"/>
      <c r="G187" s="60"/>
      <c r="H187" s="63"/>
      <c r="I187" s="63"/>
    </row>
    <row r="188" spans="1:9" ht="14.25">
      <c r="A188" s="143"/>
      <c r="B188" s="92"/>
      <c r="C188" s="106"/>
      <c r="D188" s="129"/>
      <c r="E188" s="112"/>
      <c r="F188" s="60"/>
      <c r="G188" s="60"/>
      <c r="H188" s="63"/>
      <c r="I188" s="63"/>
    </row>
    <row r="189" spans="1:9" ht="57">
      <c r="A189" s="147" t="s">
        <v>91</v>
      </c>
      <c r="B189" s="137">
        <v>35214</v>
      </c>
      <c r="C189" s="101" t="s">
        <v>70</v>
      </c>
      <c r="D189" s="138" t="s">
        <v>44</v>
      </c>
      <c r="E189" s="121">
        <f>63+2</f>
        <v>65</v>
      </c>
      <c r="F189" s="53"/>
      <c r="G189" s="57">
        <f>E189*F189</f>
        <v>0</v>
      </c>
      <c r="H189" s="63"/>
      <c r="I189" s="63"/>
    </row>
    <row r="190" spans="1:9" ht="14.25">
      <c r="A190" s="143"/>
      <c r="B190" s="92"/>
      <c r="C190" s="106"/>
      <c r="D190" s="129"/>
      <c r="E190" s="112"/>
      <c r="F190" s="22"/>
      <c r="G190" s="60"/>
      <c r="H190" s="63"/>
      <c r="I190" s="63"/>
    </row>
    <row r="191" spans="1:9" ht="57">
      <c r="A191" s="147" t="s">
        <v>93</v>
      </c>
      <c r="B191" s="137">
        <v>35235</v>
      </c>
      <c r="C191" s="101" t="s">
        <v>88</v>
      </c>
      <c r="D191" s="138" t="s">
        <v>44</v>
      </c>
      <c r="E191" s="121">
        <f>3+3</f>
        <v>6</v>
      </c>
      <c r="F191" s="53"/>
      <c r="G191" s="57">
        <f>E191*F191</f>
        <v>0</v>
      </c>
      <c r="H191" s="63"/>
      <c r="I191" s="63"/>
    </row>
    <row r="192" spans="1:9" ht="15" thickBot="1">
      <c r="A192" s="143"/>
      <c r="B192" s="92"/>
      <c r="C192" s="106"/>
      <c r="D192" s="129"/>
      <c r="E192" s="112"/>
      <c r="F192" s="60"/>
      <c r="G192" s="60"/>
      <c r="H192" s="63"/>
      <c r="I192" s="63"/>
    </row>
    <row r="193" spans="1:7" ht="16.5" thickBot="1" thickTop="1">
      <c r="A193" s="140"/>
      <c r="B193" s="153"/>
      <c r="C193" s="106"/>
      <c r="D193" s="107"/>
      <c r="E193" s="131" t="s">
        <v>7</v>
      </c>
      <c r="F193" s="73"/>
      <c r="G193" s="74">
        <f>+SUM(G159:G191)</f>
        <v>0</v>
      </c>
    </row>
    <row r="194" spans="1:7" ht="15.75" thickTop="1">
      <c r="A194" s="140"/>
      <c r="B194" s="153"/>
      <c r="C194" s="106"/>
      <c r="D194" s="107"/>
      <c r="E194" s="154"/>
      <c r="F194" s="60"/>
      <c r="G194" s="72"/>
    </row>
    <row r="195" spans="1:7" ht="15">
      <c r="A195" s="113" t="s">
        <v>71</v>
      </c>
      <c r="B195" s="92"/>
      <c r="C195" s="93"/>
      <c r="D195" s="129"/>
      <c r="E195" s="112"/>
      <c r="F195" s="9"/>
      <c r="G195" s="60"/>
    </row>
    <row r="196" spans="1:7" ht="14.25">
      <c r="A196" s="143"/>
      <c r="B196" s="92"/>
      <c r="C196" s="93"/>
      <c r="D196" s="129"/>
      <c r="E196" s="112"/>
      <c r="F196" s="9"/>
      <c r="G196" s="60"/>
    </row>
    <row r="197" spans="1:7" ht="99.75">
      <c r="A197" s="147" t="s">
        <v>95</v>
      </c>
      <c r="B197" s="155">
        <v>42113.1</v>
      </c>
      <c r="C197" s="88" t="s">
        <v>158</v>
      </c>
      <c r="D197" s="138" t="s">
        <v>44</v>
      </c>
      <c r="E197" s="121">
        <v>38</v>
      </c>
      <c r="F197" s="57"/>
      <c r="G197" s="57">
        <f>E197*F197</f>
        <v>0</v>
      </c>
    </row>
    <row r="198" spans="1:7" ht="14.25">
      <c r="A198" s="143"/>
      <c r="B198" s="156"/>
      <c r="C198" s="93"/>
      <c r="D198" s="129"/>
      <c r="E198" s="112"/>
      <c r="F198" s="60"/>
      <c r="G198" s="60"/>
    </row>
    <row r="199" spans="1:7" ht="57">
      <c r="A199" s="147" t="s">
        <v>95</v>
      </c>
      <c r="B199" s="137">
        <v>42231</v>
      </c>
      <c r="C199" s="88" t="s">
        <v>127</v>
      </c>
      <c r="D199" s="138" t="s">
        <v>44</v>
      </c>
      <c r="E199" s="121">
        <v>38</v>
      </c>
      <c r="F199" s="57"/>
      <c r="G199" s="57">
        <f>E199*F199</f>
        <v>0</v>
      </c>
    </row>
    <row r="200" spans="1:7" ht="14.25">
      <c r="A200" s="143"/>
      <c r="B200" s="92"/>
      <c r="C200" s="93"/>
      <c r="D200" s="129"/>
      <c r="E200" s="112"/>
      <c r="F200" s="9"/>
      <c r="G200" s="60"/>
    </row>
    <row r="201" spans="1:7" ht="59.25">
      <c r="A201" s="147" t="s">
        <v>15</v>
      </c>
      <c r="B201" s="137">
        <v>42311</v>
      </c>
      <c r="C201" s="88" t="s">
        <v>72</v>
      </c>
      <c r="D201" s="138" t="s">
        <v>44</v>
      </c>
      <c r="E201" s="121">
        <v>38</v>
      </c>
      <c r="F201" s="57"/>
      <c r="G201" s="57">
        <f>E201*F201</f>
        <v>0</v>
      </c>
    </row>
    <row r="202" spans="1:7" ht="14.25">
      <c r="A202" s="143"/>
      <c r="B202" s="92"/>
      <c r="C202" s="93"/>
      <c r="D202" s="129"/>
      <c r="E202" s="112"/>
      <c r="F202" s="60"/>
      <c r="G202" s="60"/>
    </row>
    <row r="203" spans="1:7" ht="42.75">
      <c r="A203" s="147" t="s">
        <v>15</v>
      </c>
      <c r="B203" s="137">
        <v>42461</v>
      </c>
      <c r="C203" s="88" t="s">
        <v>132</v>
      </c>
      <c r="D203" s="138" t="s">
        <v>12</v>
      </c>
      <c r="E203" s="121">
        <v>8</v>
      </c>
      <c r="F203" s="57"/>
      <c r="G203" s="57">
        <f>E203*F203</f>
        <v>0</v>
      </c>
    </row>
    <row r="204" spans="1:7" ht="14.25">
      <c r="A204" s="143"/>
      <c r="B204" s="92"/>
      <c r="C204" s="93"/>
      <c r="D204" s="129"/>
      <c r="E204" s="112"/>
      <c r="F204" s="9"/>
      <c r="G204" s="60"/>
    </row>
    <row r="205" spans="1:7" ht="15">
      <c r="A205" s="113" t="s">
        <v>73</v>
      </c>
      <c r="B205" s="92"/>
      <c r="C205" s="93"/>
      <c r="D205" s="129"/>
      <c r="E205" s="112"/>
      <c r="F205" s="9"/>
      <c r="G205" s="60"/>
    </row>
    <row r="206" spans="1:7" ht="14.25">
      <c r="A206" s="143"/>
      <c r="B206" s="92"/>
      <c r="C206" s="93"/>
      <c r="D206" s="129"/>
      <c r="E206" s="112"/>
      <c r="F206" s="9"/>
      <c r="G206" s="60"/>
    </row>
    <row r="207" spans="1:7" ht="87.75">
      <c r="A207" s="147" t="s">
        <v>41</v>
      </c>
      <c r="B207" s="155">
        <v>43122.1</v>
      </c>
      <c r="C207" s="88" t="s">
        <v>151</v>
      </c>
      <c r="D207" s="138" t="s">
        <v>44</v>
      </c>
      <c r="E207" s="121">
        <v>10</v>
      </c>
      <c r="F207" s="57"/>
      <c r="G207" s="57">
        <f>E207*F207</f>
        <v>0</v>
      </c>
    </row>
    <row r="208" spans="1:7" ht="14.25">
      <c r="A208" s="143"/>
      <c r="B208" s="156"/>
      <c r="C208" s="93"/>
      <c r="D208" s="129"/>
      <c r="E208" s="112"/>
      <c r="F208" s="60"/>
      <c r="G208" s="60"/>
    </row>
    <row r="209" spans="1:7" ht="15">
      <c r="A209" s="113" t="s">
        <v>77</v>
      </c>
      <c r="B209" s="156"/>
      <c r="C209" s="93"/>
      <c r="D209" s="129"/>
      <c r="E209" s="112"/>
      <c r="F209" s="60"/>
      <c r="G209" s="60"/>
    </row>
    <row r="210" spans="1:7" ht="15">
      <c r="A210" s="113"/>
      <c r="B210" s="156"/>
      <c r="C210" s="93"/>
      <c r="D210" s="129"/>
      <c r="E210" s="112"/>
      <c r="F210" s="60"/>
      <c r="G210" s="60"/>
    </row>
    <row r="211" spans="1:7" ht="71.25">
      <c r="A211" s="147" t="s">
        <v>96</v>
      </c>
      <c r="B211" s="137">
        <v>44162</v>
      </c>
      <c r="C211" s="88" t="s">
        <v>143</v>
      </c>
      <c r="D211" s="138" t="s">
        <v>12</v>
      </c>
      <c r="E211" s="121">
        <v>1</v>
      </c>
      <c r="F211" s="57"/>
      <c r="G211" s="57">
        <f>E211*F211</f>
        <v>0</v>
      </c>
    </row>
    <row r="212" spans="1:7" ht="14.25">
      <c r="A212" s="143"/>
      <c r="B212" s="156"/>
      <c r="C212" s="93"/>
      <c r="D212" s="129"/>
      <c r="E212" s="112"/>
      <c r="F212" s="60"/>
      <c r="G212" s="60"/>
    </row>
    <row r="213" spans="1:7" ht="114">
      <c r="A213" s="147" t="s">
        <v>95</v>
      </c>
      <c r="B213" s="137">
        <v>44890</v>
      </c>
      <c r="C213" s="88" t="s">
        <v>78</v>
      </c>
      <c r="D213" s="138" t="s">
        <v>12</v>
      </c>
      <c r="E213" s="121">
        <v>1</v>
      </c>
      <c r="F213" s="57"/>
      <c r="G213" s="57">
        <f>E213*F213</f>
        <v>0</v>
      </c>
    </row>
    <row r="214" spans="1:7" ht="14.25">
      <c r="A214" s="143"/>
      <c r="B214" s="156"/>
      <c r="C214" s="93"/>
      <c r="D214" s="129"/>
      <c r="E214" s="112"/>
      <c r="F214" s="60"/>
      <c r="G214" s="60"/>
    </row>
    <row r="215" spans="1:7" ht="57">
      <c r="A215" s="147" t="s">
        <v>96</v>
      </c>
      <c r="B215" s="137">
        <v>44845</v>
      </c>
      <c r="C215" s="88" t="s">
        <v>79</v>
      </c>
      <c r="D215" s="138" t="s">
        <v>12</v>
      </c>
      <c r="E215" s="121">
        <v>1</v>
      </c>
      <c r="F215" s="57"/>
      <c r="G215" s="57">
        <f>E215*F215</f>
        <v>0</v>
      </c>
    </row>
    <row r="216" spans="1:7" ht="14.25">
      <c r="A216" s="143"/>
      <c r="B216" s="92"/>
      <c r="C216" s="93"/>
      <c r="D216" s="129"/>
      <c r="E216" s="112"/>
      <c r="F216" s="60"/>
      <c r="G216" s="60"/>
    </row>
    <row r="217" spans="1:7" ht="57">
      <c r="A217" s="147" t="s">
        <v>96</v>
      </c>
      <c r="B217" s="137">
        <v>44952</v>
      </c>
      <c r="C217" s="88" t="s">
        <v>145</v>
      </c>
      <c r="D217" s="138" t="s">
        <v>12</v>
      </c>
      <c r="E217" s="121">
        <v>1</v>
      </c>
      <c r="F217" s="57"/>
      <c r="G217" s="57">
        <f>E217*F217</f>
        <v>0</v>
      </c>
    </row>
    <row r="218" spans="1:7" ht="14.25">
      <c r="A218" s="143"/>
      <c r="B218" s="92"/>
      <c r="C218" s="93"/>
      <c r="D218" s="129"/>
      <c r="E218" s="112"/>
      <c r="F218" s="60"/>
      <c r="G218" s="60"/>
    </row>
    <row r="219" spans="1:7" ht="63.75" customHeight="1">
      <c r="A219" s="147" t="s">
        <v>96</v>
      </c>
      <c r="B219" s="137">
        <v>44952</v>
      </c>
      <c r="C219" s="88" t="s">
        <v>155</v>
      </c>
      <c r="D219" s="138" t="s">
        <v>12</v>
      </c>
      <c r="E219" s="121">
        <v>1</v>
      </c>
      <c r="F219" s="57"/>
      <c r="G219" s="57">
        <f>E219*F219</f>
        <v>0</v>
      </c>
    </row>
    <row r="220" spans="1:7" ht="14.25">
      <c r="A220" s="143"/>
      <c r="B220" s="92"/>
      <c r="C220" s="93"/>
      <c r="D220" s="129"/>
      <c r="E220" s="112"/>
      <c r="F220" s="60"/>
      <c r="G220" s="60"/>
    </row>
    <row r="221" spans="1:7" ht="57">
      <c r="A221" s="147" t="s">
        <v>99</v>
      </c>
      <c r="B221" s="137">
        <v>44999</v>
      </c>
      <c r="C221" s="88" t="s">
        <v>133</v>
      </c>
      <c r="D221" s="138" t="s">
        <v>12</v>
      </c>
      <c r="E221" s="121">
        <v>1</v>
      </c>
      <c r="F221" s="57"/>
      <c r="G221" s="57">
        <f>E221*F221</f>
        <v>0</v>
      </c>
    </row>
    <row r="222" spans="1:7" ht="14.25">
      <c r="A222" s="143"/>
      <c r="B222" s="92"/>
      <c r="C222" s="93"/>
      <c r="D222" s="129"/>
      <c r="E222" s="112"/>
      <c r="F222" s="60"/>
      <c r="G222" s="60"/>
    </row>
    <row r="223" spans="1:7" ht="114">
      <c r="A223" s="147" t="s">
        <v>99</v>
      </c>
      <c r="B223" s="137">
        <v>441001</v>
      </c>
      <c r="C223" s="88" t="s">
        <v>144</v>
      </c>
      <c r="D223" s="138" t="s">
        <v>12</v>
      </c>
      <c r="E223" s="121">
        <v>2</v>
      </c>
      <c r="F223" s="57"/>
      <c r="G223" s="57">
        <f>E223*F223</f>
        <v>0</v>
      </c>
    </row>
    <row r="224" spans="1:7" ht="15" thickBot="1">
      <c r="A224" s="140"/>
      <c r="B224" s="128"/>
      <c r="C224" s="106"/>
      <c r="D224" s="107"/>
      <c r="E224" s="112"/>
      <c r="F224" s="60"/>
      <c r="G224" s="60"/>
    </row>
    <row r="225" spans="1:7" ht="16.5" thickBot="1" thickTop="1">
      <c r="A225" s="140"/>
      <c r="B225" s="153"/>
      <c r="C225" s="106"/>
      <c r="D225" s="107"/>
      <c r="E225" s="131" t="s">
        <v>7</v>
      </c>
      <c r="F225" s="73"/>
      <c r="G225" s="74">
        <f>+SUM(G195:G219)</f>
        <v>0</v>
      </c>
    </row>
    <row r="226" spans="1:7" ht="15.75" thickTop="1">
      <c r="A226" s="140"/>
      <c r="B226" s="153"/>
      <c r="C226" s="106"/>
      <c r="D226" s="107"/>
      <c r="E226" s="154"/>
      <c r="F226" s="60"/>
      <c r="G226" s="72"/>
    </row>
    <row r="227" spans="1:7" ht="15">
      <c r="A227" s="113" t="s">
        <v>4</v>
      </c>
      <c r="B227" s="153"/>
      <c r="C227" s="106"/>
      <c r="D227" s="107"/>
      <c r="E227" s="154"/>
      <c r="F227" s="60"/>
      <c r="G227" s="72"/>
    </row>
    <row r="228" spans="1:7" ht="15">
      <c r="A228" s="140"/>
      <c r="B228" s="153"/>
      <c r="C228" s="106"/>
      <c r="D228" s="107"/>
      <c r="E228" s="154"/>
      <c r="F228" s="60"/>
      <c r="G228" s="72"/>
    </row>
    <row r="229" spans="1:7" ht="15">
      <c r="A229" s="133" t="s">
        <v>107</v>
      </c>
      <c r="B229" s="153"/>
      <c r="C229" s="106"/>
      <c r="D229" s="107"/>
      <c r="E229" s="154"/>
      <c r="F229" s="60"/>
      <c r="G229" s="72"/>
    </row>
    <row r="230" spans="1:7" ht="15">
      <c r="A230" s="140"/>
      <c r="B230" s="153"/>
      <c r="C230" s="106"/>
      <c r="D230" s="107"/>
      <c r="E230" s="154"/>
      <c r="F230" s="60"/>
      <c r="G230" s="72"/>
    </row>
    <row r="231" spans="1:7" ht="28.5">
      <c r="A231" s="147" t="s">
        <v>9</v>
      </c>
      <c r="B231" s="137">
        <v>51211</v>
      </c>
      <c r="C231" s="88" t="s">
        <v>134</v>
      </c>
      <c r="D231" s="102" t="s">
        <v>39</v>
      </c>
      <c r="E231" s="157">
        <f>64*0.3</f>
        <v>19.2</v>
      </c>
      <c r="F231" s="57"/>
      <c r="G231" s="57">
        <f>+E231*F231</f>
        <v>0</v>
      </c>
    </row>
    <row r="232" spans="1:7" ht="14.25">
      <c r="A232" s="143"/>
      <c r="B232" s="92"/>
      <c r="C232" s="93"/>
      <c r="D232" s="107"/>
      <c r="E232" s="136"/>
      <c r="F232" s="60"/>
      <c r="G232" s="60"/>
    </row>
    <row r="233" spans="1:7" ht="28.5">
      <c r="A233" s="147" t="s">
        <v>9</v>
      </c>
      <c r="B233" s="137">
        <v>51212</v>
      </c>
      <c r="C233" s="88" t="s">
        <v>135</v>
      </c>
      <c r="D233" s="102" t="s">
        <v>39</v>
      </c>
      <c r="E233" s="157">
        <f>7*0.3</f>
        <v>2.1</v>
      </c>
      <c r="F233" s="57"/>
      <c r="G233" s="57">
        <f>+E233*F233</f>
        <v>0</v>
      </c>
    </row>
    <row r="234" spans="1:7" ht="15">
      <c r="A234" s="140"/>
      <c r="B234" s="153"/>
      <c r="C234" s="106"/>
      <c r="D234" s="107"/>
      <c r="E234" s="154"/>
      <c r="F234" s="60"/>
      <c r="G234" s="72"/>
    </row>
    <row r="235" spans="1:7" ht="35.25" customHeight="1">
      <c r="A235" s="147" t="s">
        <v>10</v>
      </c>
      <c r="B235" s="137">
        <v>51331</v>
      </c>
      <c r="C235" s="88" t="s">
        <v>108</v>
      </c>
      <c r="D235" s="102" t="s">
        <v>39</v>
      </c>
      <c r="E235" s="157">
        <f>61*2-E237</f>
        <v>87.2</v>
      </c>
      <c r="F235" s="53"/>
      <c r="G235" s="57">
        <f>+E235*F235</f>
        <v>0</v>
      </c>
    </row>
    <row r="236" spans="1:7" ht="14.25">
      <c r="A236" s="143"/>
      <c r="B236" s="92"/>
      <c r="C236" s="93"/>
      <c r="D236" s="107"/>
      <c r="E236" s="136"/>
      <c r="F236" s="22"/>
      <c r="G236" s="60"/>
    </row>
    <row r="237" spans="1:7" ht="42.75">
      <c r="A237" s="147" t="s">
        <v>10</v>
      </c>
      <c r="B237" s="137">
        <v>51341</v>
      </c>
      <c r="C237" s="88" t="s">
        <v>136</v>
      </c>
      <c r="D237" s="102" t="s">
        <v>39</v>
      </c>
      <c r="E237" s="157">
        <f>17.4*2</f>
        <v>34.8</v>
      </c>
      <c r="F237" s="53"/>
      <c r="G237" s="57">
        <f>+E237*F237</f>
        <v>0</v>
      </c>
    </row>
    <row r="238" spans="1:7" ht="15">
      <c r="A238" s="140"/>
      <c r="B238" s="153"/>
      <c r="C238" s="106"/>
      <c r="D238" s="107"/>
      <c r="E238" s="154"/>
      <c r="F238" s="60"/>
      <c r="G238" s="72"/>
    </row>
    <row r="239" spans="1:7" ht="15">
      <c r="A239" s="133" t="s">
        <v>109</v>
      </c>
      <c r="B239" s="153"/>
      <c r="C239" s="106"/>
      <c r="D239" s="107"/>
      <c r="E239" s="154"/>
      <c r="F239" s="60"/>
      <c r="G239" s="72"/>
    </row>
    <row r="240" spans="1:7" ht="14.25">
      <c r="A240" s="143"/>
      <c r="B240" s="92"/>
      <c r="C240" s="158"/>
      <c r="D240" s="107"/>
      <c r="E240" s="136"/>
      <c r="F240" s="60"/>
      <c r="G240" s="60"/>
    </row>
    <row r="241" spans="1:7" ht="66" customHeight="1">
      <c r="A241" s="147" t="s">
        <v>11</v>
      </c>
      <c r="B241" s="137">
        <v>52221</v>
      </c>
      <c r="C241" s="159" t="s">
        <v>137</v>
      </c>
      <c r="D241" s="102" t="s">
        <v>111</v>
      </c>
      <c r="E241" s="157">
        <v>565</v>
      </c>
      <c r="F241" s="57"/>
      <c r="G241" s="57">
        <f>+E241*F241</f>
        <v>0</v>
      </c>
    </row>
    <row r="242" spans="1:7" ht="14.25">
      <c r="A242" s="143"/>
      <c r="B242" s="92"/>
      <c r="C242" s="158"/>
      <c r="D242" s="107"/>
      <c r="E242" s="136"/>
      <c r="F242" s="60"/>
      <c r="G242" s="60"/>
    </row>
    <row r="243" spans="1:7" ht="28.5">
      <c r="A243" s="147" t="s">
        <v>11</v>
      </c>
      <c r="B243" s="137">
        <v>52316</v>
      </c>
      <c r="C243" s="159" t="s">
        <v>138</v>
      </c>
      <c r="D243" s="102" t="s">
        <v>111</v>
      </c>
      <c r="E243" s="157">
        <v>514</v>
      </c>
      <c r="F243" s="57"/>
      <c r="G243" s="57">
        <f>+E243*F243</f>
        <v>0</v>
      </c>
    </row>
    <row r="244" spans="1:7" ht="14.25">
      <c r="A244" s="143"/>
      <c r="B244" s="92"/>
      <c r="C244" s="158"/>
      <c r="D244" s="107"/>
      <c r="E244" s="136"/>
      <c r="F244" s="60"/>
      <c r="G244" s="60"/>
    </row>
    <row r="245" spans="1:7" ht="15">
      <c r="A245" s="133" t="s">
        <v>110</v>
      </c>
      <c r="B245" s="153"/>
      <c r="C245" s="106"/>
      <c r="D245" s="107"/>
      <c r="E245" s="154"/>
      <c r="F245" s="60"/>
      <c r="G245" s="72"/>
    </row>
    <row r="246" spans="1:7" ht="15">
      <c r="A246" s="133"/>
      <c r="B246" s="153"/>
      <c r="C246" s="106"/>
      <c r="D246" s="107"/>
      <c r="E246" s="154"/>
      <c r="F246" s="60"/>
      <c r="G246" s="72"/>
    </row>
    <row r="247" spans="1:7" ht="42.75">
      <c r="A247" s="147" t="s">
        <v>13</v>
      </c>
      <c r="B247" s="137">
        <v>53151</v>
      </c>
      <c r="C247" s="159" t="s">
        <v>112</v>
      </c>
      <c r="D247" s="102" t="s">
        <v>47</v>
      </c>
      <c r="E247" s="157">
        <f>45*0.1</f>
        <v>4.5</v>
      </c>
      <c r="F247" s="53"/>
      <c r="G247" s="57">
        <f>+E247*F247</f>
        <v>0</v>
      </c>
    </row>
    <row r="248" spans="1:7" ht="14.25">
      <c r="A248" s="140"/>
      <c r="B248" s="92"/>
      <c r="C248" s="106"/>
      <c r="D248" s="107"/>
      <c r="E248" s="136"/>
      <c r="F248" s="22"/>
      <c r="G248" s="60"/>
    </row>
    <row r="249" spans="1:7" ht="57">
      <c r="A249" s="147" t="s">
        <v>15</v>
      </c>
      <c r="B249" s="137">
        <v>53242</v>
      </c>
      <c r="C249" s="159" t="s">
        <v>139</v>
      </c>
      <c r="D249" s="102" t="s">
        <v>47</v>
      </c>
      <c r="E249" s="157">
        <f>0.42*20+0.3*14</f>
        <v>12.600000000000001</v>
      </c>
      <c r="F249" s="53"/>
      <c r="G249" s="57">
        <f>+E249*F249</f>
        <v>0</v>
      </c>
    </row>
    <row r="250" spans="1:7" ht="14.25">
      <c r="A250" s="143"/>
      <c r="B250" s="92"/>
      <c r="C250" s="158"/>
      <c r="D250" s="107"/>
      <c r="E250" s="136"/>
      <c r="F250" s="22"/>
      <c r="G250" s="60"/>
    </row>
    <row r="251" spans="1:7" ht="57">
      <c r="A251" s="147" t="s">
        <v>15</v>
      </c>
      <c r="B251" s="137">
        <v>53242</v>
      </c>
      <c r="C251" s="159" t="s">
        <v>140</v>
      </c>
      <c r="D251" s="102" t="s">
        <v>47</v>
      </c>
      <c r="E251" s="157">
        <f>61*0.25</f>
        <v>15.25</v>
      </c>
      <c r="F251" s="53"/>
      <c r="G251" s="57">
        <f>+E251*F251</f>
        <v>0</v>
      </c>
    </row>
    <row r="252" spans="1:7" ht="14.25">
      <c r="A252" s="143"/>
      <c r="B252" s="92"/>
      <c r="C252" s="158"/>
      <c r="D252" s="107"/>
      <c r="E252" s="136"/>
      <c r="F252" s="22"/>
      <c r="G252" s="60"/>
    </row>
    <row r="253" spans="1:7" ht="42.75">
      <c r="A253" s="147" t="s">
        <v>89</v>
      </c>
      <c r="B253" s="137">
        <v>53612</v>
      </c>
      <c r="C253" s="159" t="s">
        <v>149</v>
      </c>
      <c r="D253" s="102" t="s">
        <v>47</v>
      </c>
      <c r="E253" s="157">
        <f>+E249</f>
        <v>12.600000000000001</v>
      </c>
      <c r="F253" s="53"/>
      <c r="G253" s="57">
        <f>+E253*F253</f>
        <v>0</v>
      </c>
    </row>
    <row r="254" spans="1:7" ht="14.25">
      <c r="A254" s="143"/>
      <c r="B254" s="92"/>
      <c r="C254" s="158"/>
      <c r="D254" s="107"/>
      <c r="E254" s="136"/>
      <c r="F254" s="22"/>
      <c r="G254" s="60"/>
    </row>
    <row r="255" spans="1:7" ht="42.75">
      <c r="A255" s="147" t="s">
        <v>89</v>
      </c>
      <c r="B255" s="137">
        <v>53615</v>
      </c>
      <c r="C255" s="159" t="s">
        <v>115</v>
      </c>
      <c r="D255" s="102" t="s">
        <v>47</v>
      </c>
      <c r="E255" s="157">
        <f>+E251</f>
        <v>15.25</v>
      </c>
      <c r="F255" s="53"/>
      <c r="G255" s="57">
        <f>+E255*F255</f>
        <v>0</v>
      </c>
    </row>
    <row r="256" spans="1:7" ht="14.25">
      <c r="A256" s="143"/>
      <c r="B256" s="92"/>
      <c r="C256" s="158"/>
      <c r="D256" s="107"/>
      <c r="E256" s="136"/>
      <c r="F256" s="22"/>
      <c r="G256" s="60"/>
    </row>
    <row r="257" spans="1:7" ht="42.75">
      <c r="A257" s="147" t="s">
        <v>90</v>
      </c>
      <c r="B257" s="137">
        <v>53624</v>
      </c>
      <c r="C257" s="159" t="s">
        <v>150</v>
      </c>
      <c r="D257" s="102" t="s">
        <v>47</v>
      </c>
      <c r="E257" s="157">
        <f>+E249</f>
        <v>12.600000000000001</v>
      </c>
      <c r="F257" s="53"/>
      <c r="G257" s="57">
        <f>+E257*F257</f>
        <v>0</v>
      </c>
    </row>
    <row r="258" spans="1:7" ht="14.25">
      <c r="A258" s="143"/>
      <c r="B258" s="92"/>
      <c r="C258" s="158"/>
      <c r="D258" s="107"/>
      <c r="E258" s="136"/>
      <c r="F258" s="22"/>
      <c r="G258" s="60"/>
    </row>
    <row r="259" spans="1:7" ht="42.75">
      <c r="A259" s="147" t="s">
        <v>90</v>
      </c>
      <c r="B259" s="137">
        <v>53625</v>
      </c>
      <c r="C259" s="159" t="s">
        <v>113</v>
      </c>
      <c r="D259" s="102" t="s">
        <v>47</v>
      </c>
      <c r="E259" s="157">
        <f>+E251</f>
        <v>15.25</v>
      </c>
      <c r="F259" s="53"/>
      <c r="G259" s="57">
        <f>+E259*F259</f>
        <v>0</v>
      </c>
    </row>
    <row r="260" spans="1:7" ht="14.25">
      <c r="A260" s="143"/>
      <c r="B260" s="92"/>
      <c r="C260" s="158"/>
      <c r="D260" s="107"/>
      <c r="E260" s="136"/>
      <c r="F260" s="22"/>
      <c r="G260" s="60"/>
    </row>
    <row r="261" spans="1:7" ht="42.75">
      <c r="A261" s="147" t="s">
        <v>91</v>
      </c>
      <c r="B261" s="137">
        <v>53632</v>
      </c>
      <c r="C261" s="159" t="s">
        <v>114</v>
      </c>
      <c r="D261" s="102" t="s">
        <v>47</v>
      </c>
      <c r="E261" s="157">
        <f>+E251</f>
        <v>15.25</v>
      </c>
      <c r="F261" s="53"/>
      <c r="G261" s="57">
        <f>+E261*F261</f>
        <v>0</v>
      </c>
    </row>
    <row r="262" spans="1:7" ht="14.25">
      <c r="A262" s="143"/>
      <c r="B262" s="92"/>
      <c r="C262" s="158"/>
      <c r="D262" s="107"/>
      <c r="E262" s="136"/>
      <c r="F262" s="22"/>
      <c r="G262" s="60"/>
    </row>
    <row r="263" spans="1:7" ht="42.75">
      <c r="A263" s="147" t="s">
        <v>92</v>
      </c>
      <c r="B263" s="137">
        <v>53671</v>
      </c>
      <c r="C263" s="159" t="s">
        <v>116</v>
      </c>
      <c r="D263" s="102" t="s">
        <v>47</v>
      </c>
      <c r="E263" s="157">
        <f>+E249+E251</f>
        <v>27.85</v>
      </c>
      <c r="F263" s="53"/>
      <c r="G263" s="57">
        <f>+E263*F263</f>
        <v>0</v>
      </c>
    </row>
    <row r="264" spans="1:7" ht="14.25">
      <c r="A264" s="143"/>
      <c r="B264" s="92"/>
      <c r="C264" s="158"/>
      <c r="D264" s="107"/>
      <c r="E264" s="136"/>
      <c r="F264" s="22"/>
      <c r="G264" s="60"/>
    </row>
    <row r="265" spans="1:7" ht="57">
      <c r="A265" s="147" t="s">
        <v>93</v>
      </c>
      <c r="B265" s="137">
        <v>59999</v>
      </c>
      <c r="C265" s="159" t="s">
        <v>117</v>
      </c>
      <c r="D265" s="102" t="s">
        <v>39</v>
      </c>
      <c r="E265" s="157">
        <v>1.5</v>
      </c>
      <c r="F265" s="53"/>
      <c r="G265" s="57">
        <f>+E265*F265</f>
        <v>0</v>
      </c>
    </row>
    <row r="266" spans="1:7" ht="15" thickBot="1">
      <c r="A266" s="143"/>
      <c r="B266" s="92"/>
      <c r="C266" s="158"/>
      <c r="D266" s="107"/>
      <c r="E266" s="136"/>
      <c r="F266" s="22"/>
      <c r="G266" s="60"/>
    </row>
    <row r="267" spans="1:7" ht="16.5" thickBot="1" thickTop="1">
      <c r="A267" s="143"/>
      <c r="B267" s="92"/>
      <c r="C267" s="158"/>
      <c r="D267" s="107"/>
      <c r="E267" s="131" t="s">
        <v>7</v>
      </c>
      <c r="F267" s="73"/>
      <c r="G267" s="74">
        <f>+SUM(G234:G265)</f>
        <v>0</v>
      </c>
    </row>
    <row r="268" spans="1:7" ht="15.75" thickTop="1">
      <c r="A268" s="140"/>
      <c r="B268" s="107"/>
      <c r="C268" s="106"/>
      <c r="D268" s="107"/>
      <c r="E268" s="112"/>
      <c r="F268" s="60"/>
      <c r="G268" s="72"/>
    </row>
    <row r="269" spans="1:7" ht="15">
      <c r="A269" s="133" t="s">
        <v>5</v>
      </c>
      <c r="B269" s="128"/>
      <c r="C269" s="148"/>
      <c r="D269" s="148"/>
      <c r="E269" s="148"/>
      <c r="F269" s="68"/>
      <c r="G269" s="68"/>
    </row>
    <row r="270" spans="1:7" ht="15">
      <c r="A270" s="140"/>
      <c r="B270" s="134"/>
      <c r="C270" s="148"/>
      <c r="D270" s="148"/>
      <c r="E270" s="148"/>
      <c r="F270" s="68"/>
      <c r="G270" s="68"/>
    </row>
    <row r="271" spans="1:7" ht="15">
      <c r="A271" s="133" t="s">
        <v>80</v>
      </c>
      <c r="B271" s="128"/>
      <c r="C271" s="106"/>
      <c r="D271" s="107"/>
      <c r="E271" s="136"/>
      <c r="F271" s="68"/>
      <c r="G271" s="60"/>
    </row>
    <row r="272" spans="1:7" ht="14.25">
      <c r="A272" s="143"/>
      <c r="B272" s="93"/>
      <c r="C272" s="93"/>
      <c r="D272" s="107"/>
      <c r="E272" s="136"/>
      <c r="F272" s="60"/>
      <c r="G272" s="60"/>
    </row>
    <row r="273" spans="1:7" ht="71.25">
      <c r="A273" s="147" t="s">
        <v>11</v>
      </c>
      <c r="B273" s="137">
        <v>61331</v>
      </c>
      <c r="C273" s="88" t="s">
        <v>159</v>
      </c>
      <c r="D273" s="102" t="s">
        <v>12</v>
      </c>
      <c r="E273" s="157">
        <v>2</v>
      </c>
      <c r="F273" s="57"/>
      <c r="G273" s="57">
        <f>+E273*F273</f>
        <v>0</v>
      </c>
    </row>
    <row r="274" spans="1:7" ht="14.25">
      <c r="A274" s="143"/>
      <c r="B274" s="92"/>
      <c r="C274" s="160"/>
      <c r="D274" s="107"/>
      <c r="E274" s="136"/>
      <c r="F274" s="22"/>
      <c r="G274" s="60"/>
    </row>
    <row r="275" spans="1:7" ht="87.75">
      <c r="A275" s="147" t="s">
        <v>89</v>
      </c>
      <c r="B275" s="137">
        <v>61729</v>
      </c>
      <c r="C275" s="161" t="s">
        <v>160</v>
      </c>
      <c r="D275" s="102" t="s">
        <v>12</v>
      </c>
      <c r="E275" s="157">
        <v>2</v>
      </c>
      <c r="F275" s="53"/>
      <c r="G275" s="57">
        <f>+E275*F275</f>
        <v>0</v>
      </c>
    </row>
    <row r="276" spans="1:7" ht="14.25">
      <c r="A276" s="111"/>
      <c r="B276" s="128"/>
      <c r="C276" s="106"/>
      <c r="D276" s="107"/>
      <c r="E276" s="98"/>
      <c r="F276" s="60"/>
      <c r="G276" s="60"/>
    </row>
    <row r="277" spans="1:7" ht="15" customHeight="1">
      <c r="A277" s="162" t="s">
        <v>81</v>
      </c>
      <c r="B277" s="163"/>
      <c r="C277" s="164"/>
      <c r="D277" s="165"/>
      <c r="E277" s="166"/>
      <c r="F277" s="75"/>
      <c r="G277" s="75"/>
    </row>
    <row r="278" spans="1:7" ht="15">
      <c r="A278" s="162"/>
      <c r="B278" s="163"/>
      <c r="C278" s="164"/>
      <c r="D278" s="165"/>
      <c r="E278" s="166"/>
      <c r="F278" s="75"/>
      <c r="G278" s="75"/>
    </row>
    <row r="279" spans="1:7" ht="109.5" customHeight="1">
      <c r="A279" s="147" t="s">
        <v>90</v>
      </c>
      <c r="B279" s="137">
        <v>62121</v>
      </c>
      <c r="C279" s="161" t="s">
        <v>141</v>
      </c>
      <c r="D279" s="167" t="s">
        <v>44</v>
      </c>
      <c r="E279" s="157">
        <v>5</v>
      </c>
      <c r="F279" s="57"/>
      <c r="G279" s="57">
        <f>+E279*F279</f>
        <v>0</v>
      </c>
    </row>
    <row r="280" spans="1:7" ht="14.25">
      <c r="A280" s="168"/>
      <c r="B280" s="128"/>
      <c r="C280" s="106"/>
      <c r="D280" s="169"/>
      <c r="E280" s="136"/>
      <c r="F280" s="60"/>
      <c r="G280" s="60"/>
    </row>
    <row r="281" spans="1:7" ht="117">
      <c r="A281" s="147" t="s">
        <v>92</v>
      </c>
      <c r="B281" s="137">
        <v>62162</v>
      </c>
      <c r="C281" s="170" t="s">
        <v>82</v>
      </c>
      <c r="D281" s="89" t="s">
        <v>31</v>
      </c>
      <c r="E281" s="171">
        <v>1.66</v>
      </c>
      <c r="F281" s="1"/>
      <c r="G281" s="53">
        <f>+E281*F281</f>
        <v>0</v>
      </c>
    </row>
    <row r="282" spans="1:7" ht="14.25">
      <c r="A282" s="143"/>
      <c r="B282" s="92"/>
      <c r="C282" s="172"/>
      <c r="D282" s="94"/>
      <c r="E282" s="173"/>
      <c r="F282" s="2"/>
      <c r="G282" s="22"/>
    </row>
    <row r="283" spans="1:7" ht="106.5" customHeight="1">
      <c r="A283" s="147" t="s">
        <v>92</v>
      </c>
      <c r="B283" s="137">
        <v>62163</v>
      </c>
      <c r="C283" s="170" t="s">
        <v>152</v>
      </c>
      <c r="D283" s="89" t="s">
        <v>31</v>
      </c>
      <c r="E283" s="171">
        <v>13.5</v>
      </c>
      <c r="F283" s="1"/>
      <c r="G283" s="53">
        <f>+E283*F283</f>
        <v>0</v>
      </c>
    </row>
    <row r="284" spans="1:7" ht="15" thickBot="1">
      <c r="A284" s="168"/>
      <c r="B284" s="128"/>
      <c r="C284" s="106"/>
      <c r="D284" s="169"/>
      <c r="E284" s="136"/>
      <c r="F284" s="60"/>
      <c r="G284" s="60"/>
    </row>
    <row r="285" spans="1:7" ht="16.5" thickBot="1" thickTop="1">
      <c r="A285" s="140"/>
      <c r="B285" s="128"/>
      <c r="C285" s="106"/>
      <c r="D285" s="107"/>
      <c r="E285" s="174" t="s">
        <v>7</v>
      </c>
      <c r="F285" s="73"/>
      <c r="G285" s="74">
        <f>SUM(G272:G283)</f>
        <v>0</v>
      </c>
    </row>
    <row r="286" spans="1:7" ht="15.75" thickTop="1">
      <c r="A286" s="140"/>
      <c r="B286" s="108"/>
      <c r="C286" s="106"/>
      <c r="D286" s="107"/>
      <c r="E286" s="136"/>
      <c r="F286" s="60"/>
      <c r="G286" s="72"/>
    </row>
    <row r="287" spans="1:7" ht="15">
      <c r="A287" s="133" t="s">
        <v>22</v>
      </c>
      <c r="B287" s="128"/>
      <c r="C287" s="148"/>
      <c r="D287" s="107"/>
      <c r="E287" s="112"/>
      <c r="F287" s="60"/>
      <c r="G287" s="72"/>
    </row>
    <row r="288" spans="1:7" ht="15">
      <c r="A288" s="133"/>
      <c r="B288" s="128"/>
      <c r="C288" s="148"/>
      <c r="D288" s="107"/>
      <c r="E288" s="112"/>
      <c r="F288" s="60"/>
      <c r="G288" s="72"/>
    </row>
    <row r="289" spans="1:7" ht="15">
      <c r="A289" s="133" t="s">
        <v>85</v>
      </c>
      <c r="B289" s="134"/>
      <c r="C289" s="106"/>
      <c r="D289" s="107"/>
      <c r="E289" s="112"/>
      <c r="F289" s="60"/>
      <c r="G289" s="60"/>
    </row>
    <row r="290" spans="1:7" ht="15">
      <c r="A290" s="133"/>
      <c r="B290" s="128"/>
      <c r="C290" s="106"/>
      <c r="D290" s="107"/>
      <c r="E290" s="112"/>
      <c r="F290" s="60"/>
      <c r="G290" s="60"/>
    </row>
    <row r="291" spans="1:7" ht="14.25">
      <c r="A291" s="147" t="s">
        <v>9</v>
      </c>
      <c r="B291" s="137">
        <v>79311</v>
      </c>
      <c r="C291" s="175" t="s">
        <v>27</v>
      </c>
      <c r="D291" s="176" t="s">
        <v>23</v>
      </c>
      <c r="E291" s="177">
        <v>16</v>
      </c>
      <c r="F291" s="76"/>
      <c r="G291" s="76">
        <f>E291*F291</f>
        <v>0</v>
      </c>
    </row>
    <row r="292" spans="1:7" ht="14.25">
      <c r="A292" s="143"/>
      <c r="B292" s="92"/>
      <c r="C292" s="106"/>
      <c r="D292" s="107"/>
      <c r="E292" s="112"/>
      <c r="F292" s="60"/>
      <c r="G292" s="60"/>
    </row>
    <row r="293" spans="1:7" ht="14.25">
      <c r="A293" s="147" t="s">
        <v>10</v>
      </c>
      <c r="B293" s="137">
        <v>79311</v>
      </c>
      <c r="C293" s="175" t="s">
        <v>105</v>
      </c>
      <c r="D293" s="176" t="s">
        <v>23</v>
      </c>
      <c r="E293" s="177">
        <v>16</v>
      </c>
      <c r="F293" s="76"/>
      <c r="G293" s="76">
        <f>E293*F293</f>
        <v>0</v>
      </c>
    </row>
    <row r="294" spans="1:7" ht="14.25">
      <c r="A294" s="140"/>
      <c r="B294" s="92"/>
      <c r="C294" s="106"/>
      <c r="D294" s="107"/>
      <c r="E294" s="112"/>
      <c r="F294" s="60"/>
      <c r="G294" s="60"/>
    </row>
    <row r="295" spans="1:7" ht="28.5">
      <c r="A295" s="147" t="s">
        <v>11</v>
      </c>
      <c r="B295" s="137">
        <v>79514</v>
      </c>
      <c r="C295" s="175" t="s">
        <v>83</v>
      </c>
      <c r="D295" s="176" t="s">
        <v>12</v>
      </c>
      <c r="E295" s="177">
        <v>1</v>
      </c>
      <c r="F295" s="76"/>
      <c r="G295" s="76">
        <f>E295*F295</f>
        <v>0</v>
      </c>
    </row>
    <row r="296" spans="1:7" ht="14.25">
      <c r="A296" s="143"/>
      <c r="B296" s="92"/>
      <c r="C296" s="106"/>
      <c r="D296" s="107"/>
      <c r="E296" s="112"/>
      <c r="F296" s="60"/>
      <c r="G296" s="60"/>
    </row>
    <row r="297" spans="1:7" ht="28.5">
      <c r="A297" s="178" t="s">
        <v>13</v>
      </c>
      <c r="B297" s="137">
        <v>79520</v>
      </c>
      <c r="C297" s="179" t="s">
        <v>157</v>
      </c>
      <c r="D297" s="180" t="s">
        <v>44</v>
      </c>
      <c r="E297" s="181">
        <v>38</v>
      </c>
      <c r="F297" s="77"/>
      <c r="G297" s="77">
        <f>E297*F297</f>
        <v>0</v>
      </c>
    </row>
    <row r="298" spans="1:7" ht="15" thickBot="1">
      <c r="A298" s="140"/>
      <c r="B298" s="128"/>
      <c r="C298" s="106"/>
      <c r="D298" s="107"/>
      <c r="E298" s="112"/>
      <c r="F298" s="60"/>
      <c r="G298" s="60"/>
    </row>
    <row r="299" spans="1:7" ht="16.5" thickBot="1" thickTop="1">
      <c r="A299" s="140"/>
      <c r="B299" s="153"/>
      <c r="C299" s="106"/>
      <c r="D299" s="107"/>
      <c r="E299" s="131" t="s">
        <v>7</v>
      </c>
      <c r="F299" s="73"/>
      <c r="G299" s="74">
        <f>SUM(G287:G297)</f>
        <v>0</v>
      </c>
    </row>
    <row r="300" spans="1:7" ht="15.75" thickTop="1">
      <c r="A300" s="64"/>
      <c r="B300" s="59"/>
      <c r="C300" s="58"/>
      <c r="D300" s="59"/>
      <c r="E300" s="21"/>
      <c r="F300" s="60"/>
      <c r="G300" s="72"/>
    </row>
    <row r="301" spans="1:7" ht="14.25">
      <c r="A301" s="78"/>
      <c r="B301" s="61"/>
      <c r="C301" s="58"/>
      <c r="D301" s="59"/>
      <c r="E301" s="21"/>
      <c r="F301" s="60"/>
      <c r="G301" s="60"/>
    </row>
    <row r="302" spans="1:7" ht="14.25">
      <c r="A302" s="79"/>
      <c r="G302" s="9"/>
    </row>
    <row r="303" spans="1:7" ht="14.25">
      <c r="A303" s="79"/>
      <c r="C303" s="9"/>
      <c r="D303" s="9"/>
      <c r="E303" s="71"/>
      <c r="F303" s="9"/>
      <c r="G303" s="9"/>
    </row>
    <row r="304" spans="1:7" ht="14.25">
      <c r="A304" s="79"/>
      <c r="C304" s="9"/>
      <c r="D304" s="9"/>
      <c r="E304" s="71"/>
      <c r="F304" s="9"/>
      <c r="G304" s="9"/>
    </row>
    <row r="305" spans="1:7" ht="14.25">
      <c r="A305" s="79"/>
      <c r="C305" s="62"/>
      <c r="D305" s="9"/>
      <c r="E305" s="71"/>
      <c r="F305" s="9"/>
      <c r="G305" s="9"/>
    </row>
    <row r="306" spans="3:7" ht="14.25">
      <c r="C306" s="62"/>
      <c r="D306" s="9"/>
      <c r="E306" s="71"/>
      <c r="F306" s="9"/>
      <c r="G306" s="9"/>
    </row>
    <row r="307" spans="3:7" ht="14.25">
      <c r="C307" s="62"/>
      <c r="D307" s="9"/>
      <c r="E307" s="71"/>
      <c r="F307" s="9"/>
      <c r="G307" s="9"/>
    </row>
    <row r="308" spans="3:6" ht="14.25">
      <c r="C308" s="62"/>
      <c r="D308" s="9"/>
      <c r="E308" s="71"/>
      <c r="F308" s="9"/>
    </row>
    <row r="309" spans="3:6" ht="14.25">
      <c r="C309" s="62"/>
      <c r="D309" s="9"/>
      <c r="E309" s="71"/>
      <c r="F309" s="9"/>
    </row>
    <row r="312" ht="14.25">
      <c r="C312" s="82"/>
    </row>
    <row r="313" ht="15">
      <c r="C313" s="84"/>
    </row>
    <row r="314" ht="14.25">
      <c r="G314" s="9"/>
    </row>
    <row r="315" ht="14.25">
      <c r="G315" s="9"/>
    </row>
    <row r="316" spans="3:7" ht="14.25">
      <c r="C316" s="79"/>
      <c r="D316" s="62"/>
      <c r="E316" s="85"/>
      <c r="F316" s="9"/>
      <c r="G316" s="9"/>
    </row>
    <row r="317" spans="3:6" ht="14.25">
      <c r="C317" s="79"/>
      <c r="D317" s="62"/>
      <c r="E317" s="85"/>
      <c r="F317" s="9"/>
    </row>
    <row r="318" spans="3:6" ht="14.25">
      <c r="C318" s="79"/>
      <c r="D318" s="62"/>
      <c r="E318" s="85"/>
      <c r="F318" s="9"/>
    </row>
  </sheetData>
  <sheetProtection password="C9B3" sheet="1"/>
  <mergeCells count="1">
    <mergeCell ref="B39:F39"/>
  </mergeCells>
  <conditionalFormatting sqref="E1:E65536">
    <cfRule type="containsBlanks" priority="1" dxfId="1" stopIfTrue="1">
      <formula>LEN(TRIM(E1))=0</formula>
    </cfRule>
    <cfRule type="cellIs" priority="2" dxfId="0" operator="equal">
      <formula>0</formula>
    </cfRule>
  </conditionalFormatting>
  <printOptions/>
  <pageMargins left="1.1811023622047245" right="0.3937007874015748" top="0.5905511811023623" bottom="0.5118110236220472" header="0.5118110236220472" footer="0.5118110236220472"/>
  <pageSetup horizontalDpi="300" verticalDpi="300" orientation="portrait" paperSize="9" scale="90" r:id="rId1"/>
  <headerFooter alignWithMargins="0">
    <oddFooter>&amp;CStran &amp;P</oddFooter>
  </headerFooter>
  <rowBreaks count="3" manualBreakCount="3">
    <brk id="45" max="6" man="1"/>
    <brk id="108" max="6" man="1"/>
    <brk id="152"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maver</dc:creator>
  <cp:keywords/>
  <dc:description/>
  <cp:lastModifiedBy>Mitja Božič</cp:lastModifiedBy>
  <cp:lastPrinted>2017-11-08T15:07:17Z</cp:lastPrinted>
  <dcterms:created xsi:type="dcterms:W3CDTF">2012-10-12T17:01:32Z</dcterms:created>
  <dcterms:modified xsi:type="dcterms:W3CDTF">2018-06-20T14:25:37Z</dcterms:modified>
  <cp:category/>
  <cp:version/>
  <cp:contentType/>
  <cp:contentStatus/>
</cp:coreProperties>
</file>