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00" yWindow="65431" windowWidth="6360" windowHeight="9630" tabRatio="764" firstSheet="2" activeTab="2"/>
  </bookViews>
  <sheets>
    <sheet name="Gradbena dela" sheetId="1" r:id="rId1"/>
    <sheet name="REKAPITULACIJA PONUJENIH DEL" sheetId="2" r:id="rId2"/>
    <sheet name="REKAPITULACIJA STROJNE OPREME " sheetId="3" r:id="rId3"/>
    <sheet name="Strojna oprema" sheetId="4" r:id="rId4"/>
  </sheets>
  <externalReferences>
    <externalReference r:id="rId7"/>
  </externalReferences>
  <definedNames>
    <definedName name="_xlnm.Print_Area" localSheetId="0">'Gradbena dela'!$A$1:$H$418</definedName>
    <definedName name="_xlnm.Print_Area" localSheetId="1">'REKAPITULACIJA PONUJENIH DEL'!$A$1:$E$8</definedName>
    <definedName name="_xlnm.Print_Area" localSheetId="3">'Strojna oprema'!$A$1:$F$508</definedName>
    <definedName name="_xlnm.Print_Titles" localSheetId="0">'Gradbena dela'!$1:$1</definedName>
    <definedName name="_xlnm.Print_Titles" localSheetId="3">'Strojna oprema'!$1:$2</definedName>
  </definedNames>
  <calcPr fullCalcOnLoad="1"/>
</workbook>
</file>

<file path=xl/sharedStrings.xml><?xml version="1.0" encoding="utf-8"?>
<sst xmlns="http://schemas.openxmlformats.org/spreadsheetml/2006/main" count="2152" uniqueCount="948">
  <si>
    <t>Nazivni tok              0,28 A</t>
  </si>
  <si>
    <t>Ventilator se dobavi z nadtlačno žaluzijo tip VK35.</t>
  </si>
  <si>
    <t>10.08.01</t>
  </si>
  <si>
    <t>Ventilacijski cevovod finih grabelj</t>
  </si>
  <si>
    <t>Izvedba cevovoda, konzolnega in vijačnega materiala iz nerjavnega jekla (AISI 316L).</t>
  </si>
  <si>
    <t>10.09.01</t>
  </si>
  <si>
    <t>Ventilacijski cevovod zbirnega bazena</t>
  </si>
  <si>
    <t xml:space="preserve">Nabava in polaganje tervol TP plošč za izolacijo plavajočih podov debeline 50mm na pripravljeno podlogo. </t>
  </si>
  <si>
    <t>05.24</t>
  </si>
  <si>
    <t>Razna drobna dela.</t>
  </si>
  <si>
    <t xml:space="preserve">06.   </t>
  </si>
  <si>
    <t>Soboslikarska dela</t>
  </si>
  <si>
    <t>06.1</t>
  </si>
  <si>
    <t>110003</t>
  </si>
  <si>
    <t xml:space="preserve">Slikanje sten in stropov z disperzijsko barvo na fino ometane površine, na že beljeno zidarsko podlago (2x slikanje). </t>
  </si>
  <si>
    <t>06.2</t>
  </si>
  <si>
    <t>110007</t>
  </si>
  <si>
    <t xml:space="preserve">Slikanje sten in tlakov z barvami za beton. </t>
  </si>
  <si>
    <t>Krovska dela</t>
  </si>
  <si>
    <t>07.1</t>
  </si>
  <si>
    <t>070004</t>
  </si>
  <si>
    <t xml:space="preserve">Nabava in montaža Bramac slemenjakov strehe, barva rjava. </t>
  </si>
  <si>
    <t>07.2</t>
  </si>
  <si>
    <t>070003</t>
  </si>
  <si>
    <t xml:space="preserve">Nabava in prekrivanje strehe z betonskimi strešniki Bramac na letve, brez letvanja strešne konstrukcije, s snegolovi, prezračevalnimi kosi in krajniki. Barva rjava. </t>
  </si>
  <si>
    <t xml:space="preserve">08.   </t>
  </si>
  <si>
    <t>Kleparska dela</t>
  </si>
  <si>
    <t>08.1</t>
  </si>
  <si>
    <t>060056</t>
  </si>
  <si>
    <t xml:space="preserve">Izdelava in montaža visečih strešnih žlebov polkrožne oblike iz bakrene pločevine debeline 0.60mm, razvite širine 33cm in nabava ter montaža podpornih kljuk. </t>
  </si>
  <si>
    <t>08.2</t>
  </si>
  <si>
    <t>060065</t>
  </si>
  <si>
    <t xml:space="preserve">Izdelava in montaža okroglih odtočnih cevi iz bakrene pločevine, debeline 0.60mm, razvite širine 33cm. </t>
  </si>
  <si>
    <t>08.3</t>
  </si>
  <si>
    <t>060083</t>
  </si>
  <si>
    <t xml:space="preserve">Dobava in montaža litoželeznih cevi fi 110mm. </t>
  </si>
  <si>
    <t>08.4</t>
  </si>
  <si>
    <t>060084</t>
  </si>
  <si>
    <t xml:space="preserve">Dobava in montaža litoželeznega fazonskega komada DN110 (lok 90st.). </t>
  </si>
  <si>
    <t>08.5</t>
  </si>
  <si>
    <t>060091</t>
  </si>
  <si>
    <t xml:space="preserve">Nabava in montaža strešnega zlivnika na ravni strehi s priključkom na vertikalno odtočno cev, in z potrebnim pritrditvenim materialom. </t>
  </si>
  <si>
    <t xml:space="preserve">09.   </t>
  </si>
  <si>
    <t>Interna kanalizacija</t>
  </si>
  <si>
    <t>09.1</t>
  </si>
  <si>
    <t>130286</t>
  </si>
  <si>
    <t xml:space="preserve">Dobava litoželeznega talnega sifona dim. 30x30 cm. </t>
  </si>
  <si>
    <t>130285</t>
  </si>
  <si>
    <t xml:space="preserve">Dobava litoželeznega talnega sifona dim. 20x20 cm. </t>
  </si>
  <si>
    <t>09.2</t>
  </si>
  <si>
    <t>130220</t>
  </si>
  <si>
    <t xml:space="preserve">Dobava in polaganje kanalizacijskih PVC cevi DN 50mm z potrebnimi fazonskimi komadi na betonsko podlago in polnim obbetoniranjem cevi. </t>
  </si>
  <si>
    <t>09.3</t>
  </si>
  <si>
    <t>130221</t>
  </si>
  <si>
    <t xml:space="preserve">Dobava in polaganje kanalizacijskih PVC cevi DN 75mm z potrebnimi fazonskimi komadi na betonsko podlago in polnim obbetoniranjem cevi. </t>
  </si>
  <si>
    <t>09.</t>
  </si>
  <si>
    <t xml:space="preserve">10.   </t>
  </si>
  <si>
    <t>Stavbno kljucavnicarska dela</t>
  </si>
  <si>
    <t>10.1</t>
  </si>
  <si>
    <t>100139</t>
  </si>
  <si>
    <t>Aluminijasto okno, zastekljeno s dvoslojnim termopanom. Odpiranje po horizontali in vertikali. Dimenzije 120x120cm.  (O1)</t>
  </si>
  <si>
    <t>10.2</t>
  </si>
  <si>
    <t>100114</t>
  </si>
  <si>
    <t>Aluminijasto okno, zastekljeno s dvoslojnim termopanom. Odpiranje po horizontali in vertikali. Dimenzije 60x60cm.  (O2 in O3)</t>
  </si>
  <si>
    <t>10.3</t>
  </si>
  <si>
    <t>100157e</t>
  </si>
  <si>
    <t>Aluminjasta zunanja vrata, svetlih dimenzij 250 x 220, dobava in montaža, dvokrilna, vratno krilo izolirano (4cm). Vrata s ključavnico, zatičem za fiksiranje kril vrat v tla, izdelavo talne odprtine za fiksiranje zatiča. Krilo ima varnostno tačko za fiksi (V5)</t>
  </si>
  <si>
    <t>10.4</t>
  </si>
  <si>
    <t>100157f</t>
  </si>
  <si>
    <t>Aluminjasta zunanja vrata, svetlih dimenzij 250 x 400, dobava in montaža, dvokrilna, vratno krilo izolirano (4cm). V eno od kril so vgrajena vrata za osebni prehod dimenzije 90x210cm iz enakega materiala. Vrata s ključavnico, zatičem za fiksiranje kril vr (V6)</t>
  </si>
  <si>
    <t>10.5</t>
  </si>
  <si>
    <t>100155</t>
  </si>
  <si>
    <t>Aluminjasta zunanja vrata, svetlih dimenzij 100x210, dobava in montaža, vratno krilo izolirano (4cm). Vrata s ključavnico, zatičem za fiksiranje kril vrat v tla, izdelavo talne odprtine za fiksiranje zatiča. Krilo ima varnostno tačko za fiksiranje odprtih (V1)</t>
  </si>
  <si>
    <t>10.6</t>
  </si>
  <si>
    <t>100149</t>
  </si>
  <si>
    <t>Aluminijasta notranja vrata, dobava in montaža, dimenzij 90x210. Vrata s ključavnico, zatičem za fiksiranje kril vrat v tla, izdelavo talne odprtine za fiksiranje zatiča. Krilo ima varnostno tačko za fiksiranje odprtih vrat. (V2 in V3)</t>
  </si>
  <si>
    <t>10.7</t>
  </si>
  <si>
    <t>100147</t>
  </si>
  <si>
    <t>Aluminijasta notranja vrata, dobava in montaža, dimenzij 70x210. Vrata s ključavnico, zatičem za fiksiranje kril vrat v tla, izdelavo talne odprtine za fiksiranje zatiča. Krilo ima varnostno tačko za fiksiranje odprtih vrat. (V4)</t>
  </si>
  <si>
    <t>100215</t>
  </si>
  <si>
    <t>Nabav in montaža prezračevalne rešetke JZR - 2/3, dimenzije 990 x 500mm. Montaža v predhodno pripravljeno odprtino na čelnem zidu objekta.</t>
  </si>
  <si>
    <t xml:space="preserve">11.   </t>
  </si>
  <si>
    <t>Mizarska dela</t>
  </si>
  <si>
    <t>11.1</t>
  </si>
  <si>
    <t>090151</t>
  </si>
  <si>
    <t xml:space="preserve">Dobava in montaza notranjega pohištva v upravni prostor: Pisalna miza, pisarniški stol, omara za spise, garderobna omara. </t>
  </si>
  <si>
    <t>11.2</t>
  </si>
  <si>
    <t>090152</t>
  </si>
  <si>
    <t>Dobava in montaza notranjega pohištva v upravni prostor: garderobna omara kovinske izvedbe, širine 100 cm, višine 200 cm, globine 40 cm.</t>
  </si>
  <si>
    <t>11.3</t>
  </si>
  <si>
    <t>090153</t>
  </si>
  <si>
    <t>Dobava in montaža izvlečnih podstrešnih stopnic, lesene izvedbe, dimenzije okvirja 120x80 cm, višina etaže 4,30m.</t>
  </si>
  <si>
    <t>11.</t>
  </si>
  <si>
    <t xml:space="preserve">12.   </t>
  </si>
  <si>
    <t>Keramicarska dela</t>
  </si>
  <si>
    <t>12.1</t>
  </si>
  <si>
    <t>080001</t>
  </si>
  <si>
    <t xml:space="preserve">Oblaganje sten s keramičnimi ploščicami, fuga na fugo z lepljenjem na ometane stene in fugiranje z fugirno maso. Obračunati vsa potrebna preddela in prenose materijalov. </t>
  </si>
  <si>
    <t>12.2</t>
  </si>
  <si>
    <t>080005</t>
  </si>
  <si>
    <t xml:space="preserve">Oblaganje tlaka s podnimi keramičnimi ploščicami, fuga na fugo na pripravljeno podlago - cementni estrih z fugiranjem. Obračunati vsa potrebna preddela in prenose materijalov. </t>
  </si>
  <si>
    <t>12.</t>
  </si>
  <si>
    <t>13.</t>
  </si>
  <si>
    <t>Slikopleskarska dela</t>
  </si>
  <si>
    <t>13.1</t>
  </si>
  <si>
    <t>110022</t>
  </si>
  <si>
    <t xml:space="preserve">Talna obloga za tlak v industriji z visokimi kemičnimi in in srednje mehanskimi obremenitvami. Samorazlivno dvokomponentno vezivo na bazi epoksidnih smol v visoko kemično obstojnostjo, brez topil po IBH zahtevah. Sikafloor 381. S pripravo podlage.
 </t>
  </si>
  <si>
    <t>13.2</t>
  </si>
  <si>
    <t>110023</t>
  </si>
  <si>
    <t xml:space="preserve">Dobava in izvedba breztopnega vodotesnega zaščitnega sistema za čistilne naprave kot abrazijsko odporen zaščitni material pri močni koroziji - zaščita sten gradbenih elementov pri srednji in visoki kemični obstojnosti: Sikagard 63 N. S pripravo podlage.
 </t>
  </si>
  <si>
    <t>13.3</t>
  </si>
  <si>
    <t>110009</t>
  </si>
  <si>
    <t xml:space="preserve">Slikanje betonskih sten, stropov in tlakov z domopremom. </t>
  </si>
  <si>
    <t xml:space="preserve">Rekapitulacija upravnega objekta z grabljami </t>
  </si>
  <si>
    <t xml:space="preserve">07.   </t>
  </si>
  <si>
    <t>SBR reaktor</t>
  </si>
  <si>
    <t>020277</t>
  </si>
  <si>
    <t xml:space="preserve">Črpanje vode s črpalko kapacitete do 1m3/min. </t>
  </si>
  <si>
    <t>ur</t>
  </si>
  <si>
    <t>020214</t>
  </si>
  <si>
    <t xml:space="preserve">Zasip strojni za zidovi s komprimiranjem v slojih do 20cm s transportom do 60m. </t>
  </si>
  <si>
    <t>020179</t>
  </si>
  <si>
    <t xml:space="preserve">Transport izkopanih materialov z razkladanjem na deponiji na razdalji 100m. </t>
  </si>
  <si>
    <t>030104</t>
  </si>
  <si>
    <t>Nabava in vgradnja nearmiranega betona strojno MB 20. Prerez konstrukcije do 0.06m3/m2. Kot naklonski beton v zalogovniku in flokulaciji maščob.</t>
  </si>
  <si>
    <t>030017a</t>
  </si>
  <si>
    <t xml:space="preserve">Nabava in vgradnja armiranega betona MB 30 - vodotesen in vododržen, v talno ploščo bazena. Prerez konstrukcije 0.12-0.30 m3/m2. </t>
  </si>
  <si>
    <t>030017b</t>
  </si>
  <si>
    <t xml:space="preserve">Nabava in vgradnja armiranega betona MB 30 - vodotesen in vododržen, v stene bazena in potopne stene. Prerez konstrukcije 0.12-0.30 m3/m2. </t>
  </si>
  <si>
    <t>030018</t>
  </si>
  <si>
    <t>Nabava in vgradnja armiranega betona MB 30 - vodotesen in vododržen, v talno ploščo in stene bazena. Prerez konstrukcije nad 0.30 m3/m2. Stene bazena.</t>
  </si>
  <si>
    <t>030009b</t>
  </si>
  <si>
    <t>Nabava in vgradnja armiranega betona MB 30 - v nosilce, preklade in horizontalne vezi. Prerez konstrukcije 0.12-0.30 m3/m2. Zahtevana vodotesnost in vododržnost, nosilci pod ploščo.</t>
  </si>
  <si>
    <t>030017d</t>
  </si>
  <si>
    <t>Nabava in vgradnja armiranega betona MB 30 - vodotesen in vododržen, v ploščo. Prerez konstrukcije 0.12-0.30 m3/m2. Všteta tudi obroba in konzolna plošča (sredinska in končna).</t>
  </si>
  <si>
    <t>030156</t>
  </si>
  <si>
    <t xml:space="preserve">Izdelava delovnega stika v vertik. steni po detajlu v sestavi: - TRICOSAL PVC trak A24 s pritrditvijo traku na armaturo pred betoniranjem konstrukcije. </t>
  </si>
  <si>
    <t>030040</t>
  </si>
  <si>
    <t xml:space="preserve">Nabava, ravnanje, rezanje, krivljenje in postavljanje komplic. izvedene armature iz betonskega jekla RJ 40/50 nad fi 12. </t>
  </si>
  <si>
    <t>Opaž ravnih vezi višine 25 - 40cm - beton ni viden. Opaž temeljne plošče.</t>
  </si>
  <si>
    <t>040019</t>
  </si>
  <si>
    <t xml:space="preserve">Dvostranski opaž ravnih sten višine 3 - 6m - beton viden. </t>
  </si>
  <si>
    <t>040020</t>
  </si>
  <si>
    <t xml:space="preserve">Dvostranski opaž sten v naklonu višine do 3m - beton viden. </t>
  </si>
  <si>
    <t>040049</t>
  </si>
  <si>
    <t xml:space="preserve">Opaž nosilcev in preklad s podpiranjem 3 - 6m - beton viden. </t>
  </si>
  <si>
    <t>040066</t>
  </si>
  <si>
    <t>Opaž ravnih vezi višine do 15cm - beton viden. Opaž obrobe okoli jaškov na zalogovniku.</t>
  </si>
  <si>
    <t>040098</t>
  </si>
  <si>
    <t xml:space="preserve">Opaž vidnih odprtin - prehodov razvite površine 0.25-0.50m2. </t>
  </si>
  <si>
    <t>040099</t>
  </si>
  <si>
    <t xml:space="preserve">Opaž vidnih odprtin - prehodov razvite površine 0.50-1.00m2. </t>
  </si>
  <si>
    <t>040144</t>
  </si>
  <si>
    <t>dobava in montaža ogrevne instalacije :</t>
  </si>
  <si>
    <t>- cevna držala</t>
  </si>
  <si>
    <t>- cevni spojni material (kolena, T kosi, izogibni loki itd.)</t>
  </si>
  <si>
    <t>- droben montažni, vijačni in spojni material</t>
  </si>
  <si>
    <t>10.17.01</t>
  </si>
  <si>
    <t>Korito ob dotočnem cevovodu</t>
  </si>
  <si>
    <t>Izdelano iz nerjaveče pločevine AISI316L</t>
  </si>
  <si>
    <t>Dimenzije korita: 
a*b*c = 860*800*350mm</t>
  </si>
  <si>
    <t xml:space="preserve">Korito je kompletirano s sifonsko odtočno cevjo DN50, ki omogoča odtok v bazen za sprejem septike. Na spodnjem delu iztočnega sifona je nameščen ventil KV DN32 za dreniranje sifona v zimskem času. </t>
  </si>
  <si>
    <t>Vključno z vijačnim, spojnim in tesnilnim materialom.</t>
  </si>
  <si>
    <t>10.18.01</t>
  </si>
  <si>
    <t>Varnostna ograja na opornem zidu</t>
  </si>
  <si>
    <t xml:space="preserve">Dobava in vgrajevanje trikotne letve v opaž konstrukcij. Dimenzije letve 3x3cm. </t>
  </si>
  <si>
    <t>040153b</t>
  </si>
  <si>
    <t>Dobava in vgrajevanje nerjavečih profilov (kotnikov) v opaž betonskih konstrukcij. Dimenzija 50x50x3.</t>
  </si>
  <si>
    <t>040121</t>
  </si>
  <si>
    <t xml:space="preserve">Montaža in demontaža lahkih neprimičnih delovnih odrov višine 4 - 8m. </t>
  </si>
  <si>
    <t>050520</t>
  </si>
  <si>
    <t>Vodotesna obdelava odprtin v armiranobetonski steni po montaži cevovodov. Velikost odprtine do 1,00m2. Z opaževanjem in razopaževanjem, dobavo in vgrajevanjem betona in vsemi pomožnimi deli.</t>
  </si>
  <si>
    <t>050110</t>
  </si>
  <si>
    <t xml:space="preserve">Nabava in polaganje stiropor trdih plošč za izolacijo plavajočih podov debeline 50mm na pripravljeno podlogo. </t>
  </si>
  <si>
    <t>160033a</t>
  </si>
  <si>
    <t xml:space="preserve">Polaganje vrtnih pranih betonskih plošč dimenzij 40 x 40cm, z gumi podstavki višine 30 mm za ventilacijski sloj, na predhodno pripravljeni podlogi. </t>
  </si>
  <si>
    <t>Drenažni sistem</t>
  </si>
  <si>
    <t>130202</t>
  </si>
  <si>
    <t>Izdelava stavbne drenaže iz PVC drenažnih cevi fi 15cm. Z izkopom temeljnih tal, transportom izkopanega materiala na nivo platoja, filterskim slojem cca 50x50 cm in filcem za ovijanje sloja.</t>
  </si>
  <si>
    <t>050510</t>
  </si>
  <si>
    <t>Nabava in montaza betonskih elementov MB 30, prerez konstrukcije do 0.12m3/kom. Izdelava izmetacev v talni plošci (pred betoniranjem) okrogle oblike po detajlu, premera 40 cm. Z izdelavo odprtine v talni plošči in izdelavo pokrovne plošče.</t>
  </si>
  <si>
    <t>Rekapitulacija biološki bazen</t>
  </si>
  <si>
    <t>Merilno mesto</t>
  </si>
  <si>
    <t>010013</t>
  </si>
  <si>
    <t xml:space="preserve">Postavljanje horizontalnih profilov za industr. gradnje. </t>
  </si>
  <si>
    <t>020185</t>
  </si>
  <si>
    <t>ABS contrablock1</t>
  </si>
  <si>
    <t>tip XPC80C.1 PE13/6C Eex izvedba- Eex d II BT4</t>
  </si>
  <si>
    <t>Hčrp sr.višina z izgubami             3,4 m</t>
  </si>
  <si>
    <t>P1                               1,59 kW</t>
  </si>
  <si>
    <t>el. tok                            3,6 A</t>
  </si>
  <si>
    <t>TDM zaščita,               contrablock1 rotor</t>
  </si>
  <si>
    <t>-sifon - ponikljan standardne izvedbe</t>
  </si>
  <si>
    <t>Opomba: 
Cevovod zunaj objektov iz PE, cevovod v objektu iz  jeklenih pocinkanih cevi (srednje težke cevi) za vodovod. Cevi so položene vidno nadometno ter fiksirane z zidnimi držali. Vsa notranja instalacija je po končanem uspešnem tlačnem preizkusu izolirano s toplotno izolacijo debeline 19mm za preprečitev kondenzacije. Vse prehode skozi steno med prostorom elektroomar in prostorom naprave za sprejem je potrebno plinotesno zatesniti (SIKA kit ali podobno).</t>
  </si>
  <si>
    <t xml:space="preserve">- toplotna izolacija cevi ob zunanji steni, izvedena z plamaflex cevmi 22/20mm, obdano z mineralno volno debeline 50 mm ter z zaključnim Al ovojem iz pločevine 0,5mm, vključno s tesnilnim kitom, nosilci za cevi ter ostalim drobnim montažnim materialom </t>
  </si>
  <si>
    <t xml:space="preserve">Transport izkopanih materialov z razkladanjem na deponiji na razdalji 2km. </t>
  </si>
  <si>
    <t>030003</t>
  </si>
  <si>
    <t xml:space="preserve">Nabava in vgradnja nearmiranega betona MB 20 - polnilni beton in beton za podbetoniranje temeljev in temeljnih plošč (izkopi ob obstoječih objektih) Prerez konstrukcije nad 0.30m3/m2. </t>
  </si>
  <si>
    <t xml:space="preserve">Opaž ravnih vezi višine 25 - 40cm - beton ni viden. </t>
  </si>
  <si>
    <t>100433</t>
  </si>
  <si>
    <t>Dobava in vgrajevanje jeklenih nerjavečih profilov v opaž betonskih konstrukcij pred vgrajevanjem betona. Dimenzija kotnika 65x75x5. Z izdelavo sider iz enakega materiala. S sidri ali vijačenjem.</t>
  </si>
  <si>
    <t>Rekapitulacija</t>
  </si>
  <si>
    <t>Skupaj merilno mesto</t>
  </si>
  <si>
    <t xml:space="preserve">Zunanja ureditev </t>
  </si>
  <si>
    <t>Pripravljalna dela in zaključna dela</t>
  </si>
  <si>
    <t>010101</t>
  </si>
  <si>
    <t>Stroški ureditve gradbišča: gradbiščna ograja, bivalni kontejnerji, začasni objekti, stroški zavarovanja gradbišča, stroški obratovanja gradbišča (elektrika, telefon, voda,…)</t>
  </si>
  <si>
    <t>010014</t>
  </si>
  <si>
    <t xml:space="preserve">Postavljanje horizontalnih profilov za platoje. </t>
  </si>
  <si>
    <t>010160</t>
  </si>
  <si>
    <t>Izdelava geodetskega posnetka objektov in komunalnih vodov z vrisom v kataster komunalnih vodov. Upoštevati za vsa izvedena dela.</t>
  </si>
  <si>
    <t>Komunalni vodi</t>
  </si>
  <si>
    <t>150003</t>
  </si>
  <si>
    <t>Izvedba gradbenih del za polaganje raznih kanalskih vodov v zemljini III. ktg., globine do 1.5m, širine dna 0.6m z izkopom, planiranjem in utrjevanjem dna izkopa, dobavo finih frakcij za obsip cevi, zasip s pazljivim nabijanjem v slojih, ter transportom odvecnega materiala na deponijo. V zasip se vgradi opozorilni trak.</t>
  </si>
  <si>
    <t>140002</t>
  </si>
  <si>
    <t>Izdelava AB jaška svetlih dimenzij 100x100cm, globine 160cm iz vodotesnega betona MB 30, z armaturo, podložnim betonom, opažem in litoželeznim pokrovom dimenzij 600x600mm. Cena vsebuje izdelavo in vodotesno obdelavo priključkov tlačne cevi iz peskolova.</t>
  </si>
  <si>
    <t>Izdelava AB jaška svetlih dimenzij 160x100cm, globine 160cm iz vodotesnega betona MB 30, z armaturo, podložnim betonom, opažem in litoželeznim pokrovom dimenzij 600x600mm. Cena vsebuje izdelavo in vodotesno obdelavo priključkov tlačne cevi iz vhodnega črpališča.</t>
  </si>
  <si>
    <t>Izvedba gradbenih del za polaganje raznih kanalskih vodov v zemljini III. ktg., globine do 1.5m, širine dna 0.6m z izkopom, planiranjem in utrjevanjem dna izkopa, dobavo finih frakcij za obsip cevi, zasip s pazljivim nabijanjem v slojih, ter transportom odvecnega materiala na deponijo. V zasip se vgradi opozorilni trak. Dovodni visokonapetostni priključek.</t>
  </si>
  <si>
    <t>Izvedba gradbenih del za polaganje raznih kanalskih vodov v zemljini III. ktg., globine do 1.5m, širine dna 0.6m z izkopom, planiranjem in utrjevanjem dna izkopa, dobavo finih frakcij za obsip cevi, zasip s pazljivim nabijanjem v slojih, ter transportom odvecnega materiala na deponijo. V zasip se vgradi opozorilni trak. Dovodni telefonski kabel.</t>
  </si>
  <si>
    <t>150004</t>
  </si>
  <si>
    <t>Izvedba gradbenih del za polaganje raznih kanalskih vodov v zemljini IV. ktg., globine do 2,0m, širine dna 0,6 m z izkopom, planiranjem in utrjevanjem dna izkopa, dobavo finih frakcij za obsip cevi, zasip s pazljivim nabijanjem v slojih, ter transportom o</t>
  </si>
  <si>
    <t>Izdelava elektro jaška svetlih dimenzij 100x100cm, globine 120cm iz vodotesnega betona MB 30, z armaturo, podložnim betonom, opažem in litoželeznim tesnilnim pokrovom IMP art.1010 dimenzij 600x600mm z napisom "Elektrika". Cena vsebuje izdelavo in vodotesn</t>
  </si>
  <si>
    <t>140004</t>
  </si>
  <si>
    <t xml:space="preserve">Dobava in polaganje elektro instalacijskih PVC cevi DN 110mm v peščeno posteljico. </t>
  </si>
  <si>
    <t>140005</t>
  </si>
  <si>
    <t xml:space="preserve">Dobava in polaganje GAL ščitnika elektro vodov, ki se vodijo v jarkih. Polaganje vzporedno z kablom med vgrajevanjem zasipa jarka. </t>
  </si>
  <si>
    <t>Plato</t>
  </si>
  <si>
    <t>160012</t>
  </si>
  <si>
    <t xml:space="preserve">Valjanje zemlje po odstranitvi humusa z vibracijskim valjarjem z močjo nad 18kw. </t>
  </si>
  <si>
    <t>020209</t>
  </si>
  <si>
    <t xml:space="preserve">Dobava in vgrajevanje nasipa iz jalovine , debelina slojev do 50 cm. </t>
  </si>
  <si>
    <t>160013</t>
  </si>
  <si>
    <t xml:space="preserve">Valjanje spodnjega ustroja v slojih do 30cm, z vibracijskim valjarjem z močjo nad 18kw. </t>
  </si>
  <si>
    <t>160010</t>
  </si>
  <si>
    <t xml:space="preserve">Zgornji ustroj dovoznih poti z strojnim rastiranjem tolčenca fi 4 - 6cm , v sloju 10cm. </t>
  </si>
  <si>
    <t>160014</t>
  </si>
  <si>
    <t xml:space="preserve">Valjanje zgornjega ustroja v slojih do 10cm, z vibracijskim valjarjem z močjo nad 18kw. Valjanje makadamskega cestišča. </t>
  </si>
  <si>
    <t>020223</t>
  </si>
  <si>
    <t xml:space="preserve">Dobava raznih frakcij za drenaže ali filtre. </t>
  </si>
  <si>
    <t>160033</t>
  </si>
  <si>
    <t xml:space="preserve">Polaganje vrtnih pranih betonskih plošč dimenzij 40 x 40cm, na pesek na predhodno pripravljeni podlogi. </t>
  </si>
  <si>
    <t>03.12</t>
  </si>
  <si>
    <t>03.13</t>
  </si>
  <si>
    <t>03.14</t>
  </si>
  <si>
    <t>03.15</t>
  </si>
  <si>
    <t>03.16</t>
  </si>
  <si>
    <t>160053a</t>
  </si>
  <si>
    <t xml:space="preserve">Nabava in montaža aluminjaste ograje z dodatno žico na vrhu ograje 15 cm nad mrežo, višine 225 cm z vsem potrebnim materijalom, gradbenimi deli (izkopi za temelje, temelji iz MB 20, globine 80 cm), ter transportnimi stroški. </t>
  </si>
  <si>
    <t>03.17</t>
  </si>
  <si>
    <t>160053b</t>
  </si>
  <si>
    <t>Nabava in montaža vrat v aluminijasti ograji, z enako konfiguracijo kot ograja z vsem potrebnim materijalom, gradbenimi deli, ter transportnimi stroški. Vrata s ključavnico, zatičem za fiksiranje kril vrat v tla, izdelavo talne odprtine za fiksiranje zati</t>
  </si>
  <si>
    <t>03.18</t>
  </si>
  <si>
    <t>160053c</t>
  </si>
  <si>
    <t>03.19</t>
  </si>
  <si>
    <t>160054</t>
  </si>
  <si>
    <t xml:space="preserve">Dobava in zasaditev dreves. </t>
  </si>
  <si>
    <t>03.20</t>
  </si>
  <si>
    <t>03.21</t>
  </si>
  <si>
    <t>Sodelovanje projektanta, statika in geomehanika pri izvedbi del na objektih in zunanji ureditvi.</t>
  </si>
  <si>
    <t>pavšal</t>
  </si>
  <si>
    <t>Meteorna kanalizacija</t>
  </si>
  <si>
    <t>010015</t>
  </si>
  <si>
    <t xml:space="preserve">Postavljanje horizontalnih profilov za kanalizac. </t>
  </si>
  <si>
    <t>020027</t>
  </si>
  <si>
    <t xml:space="preserve">Strojni izkop jarkov v zemljini III.kat., širina dna do 2m, globina do 2m v močvirju, z nakladanjem na kamion. </t>
  </si>
  <si>
    <t>020249</t>
  </si>
  <si>
    <t xml:space="preserve">Planiranje in utrjevanje podtal med ovirami. </t>
  </si>
  <si>
    <t>020280</t>
  </si>
  <si>
    <t xml:space="preserve">Zasip jarkov z izkopanim materijalom in utrjevanje v slojih debeline 20cm. </t>
  </si>
  <si>
    <t>130143</t>
  </si>
  <si>
    <t xml:space="preserve">Izdelava peskolovov in požiralnikov iz betonskih cevi fi 50cm, z obdelavo dna, globine 1.0m. Cena ne vključuje pokrova jaška. </t>
  </si>
  <si>
    <t>130179</t>
  </si>
  <si>
    <t xml:space="preserve">Dobava in montaža litoželeznih rešetk 40 x 40cm na požiralnike za obtežbo 25Mp. </t>
  </si>
  <si>
    <t>130222</t>
  </si>
  <si>
    <t xml:space="preserve">Dobava in polaganje kanalizacijskih PVC cevi DN 110mm z potrebnimi fazonskimi komadi na betonsko podlago in polnim obbetoniranjem cevi. </t>
  </si>
  <si>
    <t>130291</t>
  </si>
  <si>
    <t xml:space="preserve">Pregled in čiščenje kanala pred izvedbo tlačnega preizkusa. </t>
  </si>
  <si>
    <t>130292</t>
  </si>
  <si>
    <t xml:space="preserve">Tlačni preizkus vodotesnosti položenih kanalizacijskih cevi. </t>
  </si>
  <si>
    <t>Dotočna kanalizacija S1</t>
  </si>
  <si>
    <t>020029</t>
  </si>
  <si>
    <t xml:space="preserve">Strojni izkop jarkov v zemljini III.kat., širina dna do 2m, globina 0 - 4m , z nakladanjem na kamion. </t>
  </si>
  <si>
    <t>020038</t>
  </si>
  <si>
    <t xml:space="preserve">Strojni izkop jarkov v zemljini IV.kat., širina dna do 2m, globina 0 - 4m , z nakladanjem na kamion. </t>
  </si>
  <si>
    <t>130226</t>
  </si>
  <si>
    <t xml:space="preserve">Dobava in polaganje kanalizacijskih PC cevi DN 315mm z potrebnimi fazonskimi komadi na betonsko podlago in polnim obbetoniranjem cevi. </t>
  </si>
  <si>
    <t>130148b</t>
  </si>
  <si>
    <t xml:space="preserve">Izdelava okroglih revizijskih jaškov globine 4,8m iz betonskih cevi fi 100cm z obdelavo dna. </t>
  </si>
  <si>
    <t>130172</t>
  </si>
  <si>
    <t xml:space="preserve">Dobava in montaža litoželeznih okroglih pokrovov fi 60cm za jaške, obtežbe 25Mp - bet.vlo.. </t>
  </si>
  <si>
    <t>Iztočna kanalizacija</t>
  </si>
  <si>
    <t>020026</t>
  </si>
  <si>
    <t xml:space="preserve">Strojni izkop jarkov v zemljini III.kat., širina dna do 2m, globina do 2m , z nakladanjem na kamion. </t>
  </si>
  <si>
    <t>06.3</t>
  </si>
  <si>
    <t>06.4</t>
  </si>
  <si>
    <t>130227</t>
  </si>
  <si>
    <t xml:space="preserve">Dobava in polaganje kanalizacijskih PVC cevi DN 400mm z potrebnimi fazonskimi komadi na betonsko podlago in polnim obbetoniranjem cevi. </t>
  </si>
  <si>
    <t>06.5</t>
  </si>
  <si>
    <t>06.6</t>
  </si>
  <si>
    <t>06.7</t>
  </si>
  <si>
    <t>130148d</t>
  </si>
  <si>
    <t xml:space="preserve">Izdelava okroglih revizijskih jaškov globine do 3,50 m iz betonskih cevi fi 100cm z obdelavo dna. </t>
  </si>
  <si>
    <t>06.8</t>
  </si>
  <si>
    <t>130147</t>
  </si>
  <si>
    <t xml:space="preserve">Izdelava okroglih revizijskih jaškov globine do 1,5m iz betonskih cevi fi 80cm z obdelavo dna. </t>
  </si>
  <si>
    <t>06.9</t>
  </si>
  <si>
    <t>06.10</t>
  </si>
  <si>
    <t>06.11</t>
  </si>
  <si>
    <t>06.12</t>
  </si>
  <si>
    <t>130300</t>
  </si>
  <si>
    <t xml:space="preserve">Izdelava izpustne glave kanalizacije v vodotok, z obbetoniranjem in izdelavo kamnometa v okolici izpusta. Premer iztoka 400mm. </t>
  </si>
  <si>
    <t>Interna kanalizacija S2, M1, M2</t>
  </si>
  <si>
    <t>07.3</t>
  </si>
  <si>
    <t>07.4</t>
  </si>
  <si>
    <t>07.5</t>
  </si>
  <si>
    <t>07.6</t>
  </si>
  <si>
    <t>07.7</t>
  </si>
  <si>
    <t>130148e1</t>
  </si>
  <si>
    <t>Izdelava in montaža okroglih povoznih poliestrskih revizijskih jaškov globine 1,0 -1,5m premera  800m z obdelavo dna in gumi tesnilom.</t>
  </si>
  <si>
    <t>07.8</t>
  </si>
  <si>
    <t>07.9</t>
  </si>
  <si>
    <t>07.10</t>
  </si>
  <si>
    <t xml:space="preserve">Rekapitulacija zunanje ureditve </t>
  </si>
  <si>
    <t>Skupaj zunanja ureditev</t>
  </si>
  <si>
    <t>02.</t>
  </si>
  <si>
    <t>komplet</t>
  </si>
  <si>
    <t>Moč motorja                  0,75 kW</t>
  </si>
  <si>
    <t xml:space="preserve">Napetost                        400 V </t>
  </si>
  <si>
    <t>10.03.01</t>
  </si>
  <si>
    <t>10.04.01.</t>
  </si>
  <si>
    <t>Kompaktor naprave za sprejem</t>
  </si>
  <si>
    <t>Fine grablje naprave za sprejem</t>
  </si>
  <si>
    <t>tip RS 10-60-3</t>
  </si>
  <si>
    <t>MEVA ali podoben</t>
  </si>
  <si>
    <t>tip SWP 20-60</t>
  </si>
  <si>
    <t>Moč motorja                      3.0 kW</t>
  </si>
  <si>
    <t xml:space="preserve">Elektromagnetni ventili za pranje kompaktne cone kompaktorja in pranje ograbkov so podani pod pozicijami KV110 in KV111. </t>
  </si>
  <si>
    <t xml:space="preserve">Dobavi se tudi tlačni (kompresijski) cevovod kompaktorja DN200-DN250, ki je izstopnem delu DN250 opremljen z nastavkom LONGOPAC za shranjevanje odpadkov v neskončno PVC vrečo in PVC vrečo dolžine 80 m. Cevovod je v celoti izdelan iz nerjavečega jekla AISI316L. </t>
  </si>
  <si>
    <t>Zaščita pogona                 IP 55, Eex II 2 G eexe T3</t>
  </si>
  <si>
    <t>Izvedba iz nerjavečega jekla AISI 316L=1.4404, vijačni material iz AISI kvalitete A4.</t>
  </si>
  <si>
    <t>Globina kanala               900 mm</t>
  </si>
  <si>
    <t>Nazivni tok                     2,05 A</t>
  </si>
  <si>
    <t xml:space="preserve">Zaščita pogona             IP 55, Eex II 2G </t>
  </si>
  <si>
    <t xml:space="preserve">Motoreduktorski pogon    SEW drive </t>
  </si>
  <si>
    <t>Vrtljaji                           1395/min</t>
  </si>
  <si>
    <t>MEVA stopničaste grablje</t>
  </si>
  <si>
    <t>Priključek vode za pranje  DN20, izdelan iz nerjavečega jekla 1.4404. Sistem za izpiranje z 5 kos šob ter elektromagnetnim ventilom DN15- KV112, ki je izveden v Eex zaščiti Eex 2G.</t>
  </si>
  <si>
    <t>Grablje so integrirane v posodo naprave za sprejem ter skupaj s kompaktorjem in pralnim sistemom naprave za sprejem tvorijo skupno funkcionalno celoto.</t>
  </si>
  <si>
    <t>tip AW355 D4-2 EX- ATEX II 3 GBT4</t>
  </si>
  <si>
    <t>tip RW 3022 A15/6 CR material, Eex izvedbe- Eex d II BT4</t>
  </si>
  <si>
    <t xml:space="preserve">Grablje so opremljene z začito preobremenitve- momentnim stikalom, ki je vgrajen v komandno elektroomaro. Na grabljah je prigrajena priključna električna doza, ki je izvedena v Eex zaščiti II 2D. </t>
  </si>
  <si>
    <t xml:space="preserve">Grablje imajo prigrajen sistem za kontrolo števila hodov in kontrolo končnega položaja, izvedba z induktivnim stikalom tip KIN- M18 EA/008- Eex II 2G </t>
  </si>
  <si>
    <t xml:space="preserve">Grablje so opremljene s sprednjim pokrovom za vizuelno kontrolo ter s stranskimi okrovi, ki omogočajo lažje servisiranje. Na okrovu grabelj je izveden priključek f150 za naravno ali prosilno ventilacijo grabelj, posode in kompaktorja sprejemne naprave. </t>
  </si>
  <si>
    <t>Svetla širina grabelj       600 mm</t>
  </si>
  <si>
    <t>Skupna širina grabelj     700 mm</t>
  </si>
  <si>
    <t>Izmetna višina                1030 mm</t>
  </si>
  <si>
    <t>Svetla odprtina               3 mm</t>
  </si>
  <si>
    <t>Debelina palic grabelj    3mm</t>
  </si>
  <si>
    <t>Debelina materiala ohišja 5 mm</t>
  </si>
  <si>
    <t>Maksimalni pretok           27,7 l/s pri 2-4% DS</t>
  </si>
  <si>
    <t>Max. kapaciteta                 1 m3/h mokrih ograbkov</t>
  </si>
  <si>
    <t>Dolžina                             1770 mm</t>
  </si>
  <si>
    <t>Vstopna odprtina:              230*600 mm</t>
  </si>
  <si>
    <t>Izstop- prirobnica              DN200</t>
  </si>
  <si>
    <t>Motoreduktorski pogon      MEVA F240</t>
  </si>
  <si>
    <t xml:space="preserve">Priključek vode za pranje    3/4" za tlačno cono in 1/2" za pranje ograbkov. </t>
  </si>
  <si>
    <t>10.02.01./02.</t>
  </si>
  <si>
    <t>Črpalka v bazenu za sprejem greznic</t>
  </si>
  <si>
    <t>Izvedba vodil, verige, konzolnega in vijačnega materiala iz nerjavnega jekla (AISI 316L = 1.4404).</t>
  </si>
  <si>
    <t xml:space="preserve">Opomba: ena črpalka je instalirana, druga je na skladišču rezervnih delov. </t>
  </si>
  <si>
    <t>kapaciteta                       10,2 l/s</t>
  </si>
  <si>
    <t>n                                   920 o/min</t>
  </si>
  <si>
    <t>napetost                        400 V</t>
  </si>
  <si>
    <t>Potopno mešalo v bazenu za sprejem greznic</t>
  </si>
  <si>
    <t xml:space="preserve">Potopna črpalka, podstavek DN80 s kolenom, zaklep, konzola vodila so iz LŽ in antikorozijsko zaščiteni. </t>
  </si>
  <si>
    <t>IP 68,                            Eex izvedba zaščite</t>
  </si>
  <si>
    <t xml:space="preserve">Tlačni priključek           DN80 </t>
  </si>
  <si>
    <t>dolžina kabla             10 m</t>
  </si>
  <si>
    <t>mešalna kapaciteta: 0,14 m3/s</t>
  </si>
  <si>
    <t>n = 904 o/min</t>
  </si>
  <si>
    <t>TDM zaščita</t>
  </si>
  <si>
    <t>Dolžina kabla 10 m</t>
  </si>
  <si>
    <t>Mešalo se dobavi skupaj z naslednjo opremo: TDM rele, sistem za spajanje mešala z vodilom- nastavitev naklonskega kota , vodilo 60*60mm za dvig mešala z konzolami, zgornje držalo vodila mešala.</t>
  </si>
  <si>
    <t>Mešalo je izdelano iz nerjavečega jekla- izvedba CR, vijačni material iz nerjavečega jekla kvalitete A4.</t>
  </si>
  <si>
    <t>Dobava vključuje ves vijačni, tesnilni in potrebni konzolni material.</t>
  </si>
  <si>
    <t xml:space="preserve">Veriga za dvig mešala je iz nerjavečega jekla kvalitete AISI 316L, iz enake kvalitete materiala je izdelano vodilo mešala ter pripadajoče konzole. </t>
  </si>
  <si>
    <t>10.02.02</t>
  </si>
  <si>
    <t>10.05.01</t>
  </si>
  <si>
    <t>DN 100</t>
  </si>
  <si>
    <t>Izvedba zasuna iz litine ustrezno antikorozijsko zaščiteno s epoksi premazi, zaporna plošča iz AISI 316L.</t>
  </si>
  <si>
    <t>priključna moč                0,75 kW</t>
  </si>
  <si>
    <t>Tip motorja  pogona AUMA</t>
  </si>
  <si>
    <t>Pogon ima vgrajeno varovanje proti preobremenitvi in končna stikala.</t>
  </si>
  <si>
    <t>Izvedba: ni za Eex področje</t>
  </si>
  <si>
    <t>Ventil je vgrajen v dotočni cevovod DN100 (poz.10.10.01) .</t>
  </si>
  <si>
    <t>Pod glavo enega vijaka in pod pripadajočo matico vstaviti nazobčano podložko DIN 6797 A, za povezovanje kovinskih mas, vijak se označi z pripadajočo barvno oznako..</t>
  </si>
  <si>
    <t>Izvedba iz nerjavečega jekla AISI 316L, vijačni material je AISI kvalitete A4.</t>
  </si>
  <si>
    <t>10.04.01a.</t>
  </si>
  <si>
    <t>Tipski stikalni blok naprave za sprejem</t>
  </si>
  <si>
    <t>Dimenzije stikalnega bloka: D*Š*G = 800*800*210 mm</t>
  </si>
  <si>
    <t>Tip: za zidno montažo</t>
  </si>
  <si>
    <t>Izvedba: Ni Eex</t>
  </si>
  <si>
    <t>Uvodnice za kable in napajanje: s spodnje strani</t>
  </si>
  <si>
    <t>Dotočni cevovod na napravo za sprejem</t>
  </si>
  <si>
    <t>10.10.01</t>
  </si>
  <si>
    <t>Frekvenca                       50 Hz</t>
  </si>
  <si>
    <t>Ves potredbni tesnilni in vijačni material.</t>
  </si>
  <si>
    <t xml:space="preserve">Napetost                          400 V </t>
  </si>
  <si>
    <t>Frekvenca                          50 Hz</t>
  </si>
  <si>
    <t xml:space="preserve">komplet </t>
  </si>
  <si>
    <t xml:space="preserve">Potopna črpalka s podstavkom, kolenom, avtomatskim zaklepom, vodilom, konzolo vodila, členkasto verigo z vsemi elementi za spajanje verige na črpalko in  nosilec pritrjen na zgornji rob plošče. </t>
  </si>
  <si>
    <t xml:space="preserve">Ves vijačni, konzolni  in tesnilni material. </t>
  </si>
  <si>
    <t>Izdelava in dobava tlačnega cevovoda se sestoji:</t>
  </si>
  <si>
    <t>m2</t>
  </si>
  <si>
    <t>10.</t>
  </si>
  <si>
    <t>03.</t>
  </si>
  <si>
    <t>Endress + Hauser</t>
  </si>
  <si>
    <t>Ves potrebni vijačni in tesnilni material.</t>
  </si>
  <si>
    <t>04.</t>
  </si>
  <si>
    <t>P2                               1,3 kW</t>
  </si>
  <si>
    <t>m1</t>
  </si>
  <si>
    <t>Dolžina  46 m</t>
  </si>
  <si>
    <t>Višina    1100 mm</t>
  </si>
  <si>
    <t>pozicija</t>
  </si>
  <si>
    <t>kol.</t>
  </si>
  <si>
    <t>Cena/EM</t>
  </si>
  <si>
    <t>KV 110, 111, 
112,113, KV114</t>
  </si>
  <si>
    <t>- pranje dotočnega cevovoda: DN20 (3/4") EMV ventil U = 230V, 50 Hz, ni Exx izvedbe</t>
  </si>
  <si>
    <t>Dotočni cevovovod: KV114</t>
  </si>
  <si>
    <t>Posoda grabelj: KV113</t>
  </si>
  <si>
    <t>Grablje: KV112</t>
  </si>
  <si>
    <t xml:space="preserve">Kompaktor: KV110 in KV111 </t>
  </si>
  <si>
    <t xml:space="preserve">Opomba: Vsi EMV ventili se dobavijo v sklopu dobave naprave za sprejem , stroški so zajeti v stroškovniku naprave za sprejem. </t>
  </si>
  <si>
    <t xml:space="preserve">Opomba: Merilnik pretoka se dobavi v sklopu dobave naprave za sprejem, stroški so zajeti v stroškovniku naprave za sprejem. </t>
  </si>
  <si>
    <t>OPOMBA: Elektromotorni nožasti zasun se dobavi  v sklopu naprave za sprejem, strošek je zajet v sklopu sprejmene naprave. Ventil je elektroinstalacijsko povezan na stikalni blok MEVA naprave.</t>
  </si>
  <si>
    <t xml:space="preserve">OPOMBA: Stikalni blok se dobavi  v sklopu naprave za sprejem, strošek je zajet v sklopu sprejmene naprave. </t>
  </si>
  <si>
    <t xml:space="preserve">OPOMBA: Kompaktor se dobavi  v sklopu naprave za sprejem, strošek je zajet v sklopu sprejmene naprave. </t>
  </si>
  <si>
    <t>(EUR)</t>
  </si>
  <si>
    <t xml:space="preserve">Dobava in montaža zajema: </t>
  </si>
  <si>
    <t>10.15.01./02.</t>
  </si>
  <si>
    <t>10.14.01</t>
  </si>
  <si>
    <t>Vodovodna instalacija do in v objektu sprejemne postaje</t>
  </si>
  <si>
    <t>Vključno z vsem tesnilnim in vijačnim ter montažnim materialom</t>
  </si>
  <si>
    <t>2</t>
  </si>
  <si>
    <t>-kromirani, medeninasti odtočni ventil</t>
  </si>
  <si>
    <t>-kromirana medeninasta, enoročna baterija za hladno vodo DN15</t>
  </si>
  <si>
    <t>-ogledalo</t>
  </si>
  <si>
    <t>-polička</t>
  </si>
  <si>
    <t>-držalo za milo in toaletni papir</t>
  </si>
  <si>
    <t>- LTŽ/PE spojka za PE cev DN32</t>
  </si>
  <si>
    <t>- PE cev PE80SDR11 DN32 (d40)</t>
  </si>
  <si>
    <t>- PE spojka DN32/R5/4"</t>
  </si>
  <si>
    <t>- LTŽ navrtna spojka DN100/DN32</t>
  </si>
  <si>
    <t>- Krogelni ventil DN32 z izpustno pipico</t>
  </si>
  <si>
    <t>Vključno z potrebnimi koleni, holandec spoji in elementi za spajanje, označitveni trak nad cevovodom v zemlji itd.</t>
  </si>
  <si>
    <t>Priključek na hidrantno mrežo ter vodovodni priključek z cevovodom v objekt sprejemne postaje:</t>
  </si>
  <si>
    <t>Notranji razvod vodovodne instalacije znotraj objekta sprejemne postaje:</t>
  </si>
  <si>
    <t>- pocinkana cev DN25 (R 1")</t>
  </si>
  <si>
    <t>- pocinkana cev DN15 (R 1/2")</t>
  </si>
  <si>
    <t>-zaporni krogelni ventil DN15 z vezno cevko ter ostalim drobnim materialom do priključka na baterijo</t>
  </si>
  <si>
    <t>- pocinkana cev DN20 (R 3/4")</t>
  </si>
  <si>
    <t>Izvedba priklopa vode na napravo za sprejem, ki zajema dobavo in montažo ročnega zapornega ventila KV 1" ter izvedbo priklopa vključno s potrebnim drobnim montažnim in tesnilnim materialom.</t>
  </si>
  <si>
    <t>Izvedba priključka za spiranje v prostoru elektroomar, ki zajema: 
'- ročni krogelni ventil DN15- 1 kos
'- PVC spojka DN15 za fleksibilno gumi cev- 1 kos
'- gumi cev DN15, L=10m
'- PVC nastavek za brizganje- 1 kos
'- AISI304 nosilec (kolut) za montažo na steno za namestitev gumi pralne cevi- 1 kos
'- spojni, tesnilni in drobni montažni material- 1komplet</t>
  </si>
  <si>
    <t>Izvedba priklučka vode na ventil KV114, ki zajema dobavo in montažo ročnega krogelnega ventila KV 3/4" ter izvedbo priklopa vključno s potrebnim drobnim montažnim in tesnilnim materialom.</t>
  </si>
  <si>
    <t>Izvedba priključka za spiranje v prostoru sprejemne naprave, ki zajema: 
'- ročni krogelni ventil DN20- 1 kos
'- PVC spojka DN20 za fleksibilno gumi cev- 1 kos
'- gumi cev DN20, L=10m
'- PVC nastavek za brizganje DN20- 1 kos
'- AISI304 nosilec (kolut) za montažo na steno za namestitev gumi pralne cevi- 1 kos
'- spojni, tesnilni in drobni montažni material- 1komplet</t>
  </si>
  <si>
    <t xml:space="preserve">Opomba:
En gasilni aparat se namesti ob vratih v prostoru elektroomar, drugi gasilni aparat se namesti na notranjo stran ob vratih prostora sprejemne naprave. </t>
  </si>
  <si>
    <t>Pripravljalna in zaključna dela, zarisovanje, izvedba prebojev skozi stene za potrebe vodovoda, izpiranje cevovodov, dezinfekcija, tlačni preizkus, uravnavanje armatur.</t>
  </si>
  <si>
    <t>-korito iz sanitarne keramike, dimenzije 48cm, bele ali bež barve</t>
  </si>
  <si>
    <t>- pocinkana cev DN32 (R 5/4")</t>
  </si>
  <si>
    <t>- poc. T kos DN32 (R 5/4")</t>
  </si>
  <si>
    <t>- poc. Tkos DN25 (R 1")</t>
  </si>
  <si>
    <t>- poc. R kos DN32/DN25 (R 5/4"/1")</t>
  </si>
  <si>
    <t>- poc. R kos DN32/DN15 (R 5/4"/1/2")</t>
  </si>
  <si>
    <t>- poc. R kos DN25/DN20 (R 1"/ 3/4")</t>
  </si>
  <si>
    <t>- poc. R kos DN25/DN15 (R 1"/ 1/2")</t>
  </si>
  <si>
    <t>- poc. R kos DN20/DN15 (R 3/4"/ 1/2")</t>
  </si>
  <si>
    <t>Vključno z potrebnimi holandec spoji in elementi za spajanje, cevnimi obešali, pritrdilnim ter ostalim spojnim materialom.</t>
  </si>
  <si>
    <t>10.16.01</t>
  </si>
  <si>
    <t>Instalacije ogrevanja</t>
  </si>
  <si>
    <t>a.) radiatorji KORADO</t>
  </si>
  <si>
    <t>b.) Termostatski ventil DN15, Hertz ali podoben</t>
  </si>
  <si>
    <t>Ogrevna oprema v objektu sprejemne postaje</t>
  </si>
  <si>
    <t>- droben spojni in tesnilni material za priklop na instalacijo 
ogrevanja v objektu vstopnega črpališča</t>
  </si>
  <si>
    <t>- krogelni ventil DN 20</t>
  </si>
  <si>
    <t xml:space="preserve">- tip Uponor Ecoflex Thermo Twin - 2 x 25/175 DN 20 (25/20,4/2,3) </t>
  </si>
  <si>
    <t>dobava in montaža predizoliranega cevovoda:</t>
  </si>
  <si>
    <t>dobava in montaža ogrevne instalacije in radiatorjev:</t>
  </si>
  <si>
    <t>Radiatorji so klasične izvedbe s spodnjim in zgornjim priklopom,</t>
  </si>
  <si>
    <t xml:space="preserve">z ventili za vgradjo termostatskih glav ter vključno z vsem </t>
  </si>
  <si>
    <t>potrebnim spojnim, tesnilnim in obešalnim materialom</t>
  </si>
  <si>
    <t>Radik 22-600*600-Klasik ali podoben</t>
  </si>
  <si>
    <t>Izvedba sifona je demontažne izvedbe zaradi potreb čiščenja.
Sifonska cev je DN50.</t>
  </si>
  <si>
    <t>Radik 22-700*900-Klasik ali podoben</t>
  </si>
  <si>
    <t>c.) radiatorski zaporni ventil DN15</t>
  </si>
  <si>
    <t>Zunanji podzemni dovod iz objekta vstopnega črpališča do objekta sprejemne postaje</t>
  </si>
  <si>
    <t xml:space="preserve">Instalacija ogrevanja v obstoječem objektu vstopnega črpališča </t>
  </si>
  <si>
    <t>Oprijemalo ograje 1100 mm nad pohodno površino, srednja pasnica 750 mm nad pohodno površino, spodnja pasnica na 350 mm nad površino in talna zaščita višine 100 mm pa je nameščena 10 mm nad pohodno površino.</t>
  </si>
  <si>
    <t xml:space="preserve">Max. razdalja med stebrički 1300 mm. </t>
  </si>
  <si>
    <t>Dopustna horizontalna obremenitev varnostne ograje je 700 N/m.</t>
  </si>
  <si>
    <t>Ograja se dobavi z vsemi potrebnimi elementi za spajanje in vijačnim materialom (vijaki, podložkami, jeklenimi sidrnimi vložki).</t>
  </si>
  <si>
    <t>Ograja in vijačni material iz nerjavečega jekla odpornega na korozijo AISI 304.</t>
  </si>
  <si>
    <t>05.</t>
  </si>
  <si>
    <t xml:space="preserve">Elektromotorni zasun </t>
  </si>
  <si>
    <t>napetost                           400 V</t>
  </si>
  <si>
    <t>frekvenca                           50 Hz</t>
  </si>
  <si>
    <t>IP 67</t>
  </si>
  <si>
    <t>ABS</t>
  </si>
  <si>
    <t>U = 400 V</t>
  </si>
  <si>
    <t>06.</t>
  </si>
  <si>
    <t>D = 300 mm</t>
  </si>
  <si>
    <t>P1 = 2,21 kW</t>
  </si>
  <si>
    <t>P2 = 1,5 kW</t>
  </si>
  <si>
    <t>I = 4,6 A</t>
  </si>
  <si>
    <t>07.</t>
  </si>
  <si>
    <t>Objekt</t>
  </si>
  <si>
    <t>Postavka</t>
  </si>
  <si>
    <t>Šifra</t>
  </si>
  <si>
    <t>Opis</t>
  </si>
  <si>
    <t>EM</t>
  </si>
  <si>
    <t>Količina</t>
  </si>
  <si>
    <t xml:space="preserve">Cena/EM </t>
  </si>
  <si>
    <t xml:space="preserve">Cena </t>
  </si>
  <si>
    <t>01.</t>
  </si>
  <si>
    <t>Dovozna cesta</t>
  </si>
  <si>
    <t>Pripravljalna dela</t>
  </si>
  <si>
    <t>01.1</t>
  </si>
  <si>
    <t>010001</t>
  </si>
  <si>
    <t xml:space="preserve">Obnovitev predhodne zakoličbe za ceste v ravnini </t>
  </si>
  <si>
    <t>01.2</t>
  </si>
  <si>
    <t>010011</t>
  </si>
  <si>
    <t>Postavljanje prečnih profilov za ceste.</t>
  </si>
  <si>
    <t>01.3</t>
  </si>
  <si>
    <t>010005</t>
  </si>
  <si>
    <t>Zavarovanje zakoličenih osi za ceste v ravnini.</t>
  </si>
  <si>
    <t>01.4</t>
  </si>
  <si>
    <t>Zasek asfalta za stik z novim</t>
  </si>
  <si>
    <t>01.5</t>
  </si>
  <si>
    <t>Začasna prometna ureditev delne zapore ceste</t>
  </si>
  <si>
    <t>Skupaj pripravljalna dela</t>
  </si>
  <si>
    <t>Spodnji ustroj - zemeljska dela</t>
  </si>
  <si>
    <t>02.1</t>
  </si>
  <si>
    <t>020002</t>
  </si>
  <si>
    <t>Širok strojni izkop humusa v debelini 20cm z odrivom na razdaljo do 60m.</t>
  </si>
  <si>
    <t>m3</t>
  </si>
  <si>
    <t>02.2</t>
  </si>
  <si>
    <t>Izkopi za odvodne jarke v zemljini</t>
  </si>
  <si>
    <t>02.3</t>
  </si>
  <si>
    <t>Transport odvečnega humusa do 1000 m z zvračanjem in nakladanjem</t>
  </si>
  <si>
    <t>02.4</t>
  </si>
  <si>
    <t>Mehansko vgrajevanje nasipov iz mehkih kamenin</t>
  </si>
  <si>
    <t>02.5</t>
  </si>
  <si>
    <t>Mehansko utrjevanje posteljice</t>
  </si>
  <si>
    <t>02.6</t>
  </si>
  <si>
    <t>Mehansko utrjevanje planuma spodnjega ustroja v nasipih</t>
  </si>
  <si>
    <t>02.7</t>
  </si>
  <si>
    <t>Strojno razprostiranje odvišnega humusa na deponiji</t>
  </si>
  <si>
    <t>02.8</t>
  </si>
  <si>
    <t>020261</t>
  </si>
  <si>
    <t xml:space="preserve">Humuziranje zelenic debeline do 16cm s transportom do 60m. </t>
  </si>
  <si>
    <t>02.9</t>
  </si>
  <si>
    <t>020265</t>
  </si>
  <si>
    <t xml:space="preserve">Humuziranje brežin do 30st. debeline do 16cm s transportom do 60m. </t>
  </si>
  <si>
    <t>02.10</t>
  </si>
  <si>
    <t>020273</t>
  </si>
  <si>
    <t xml:space="preserve">Zatravitev zelenic - seme 0.02 in gnojilo 0.05kg/m2. </t>
  </si>
  <si>
    <t>02.11</t>
  </si>
  <si>
    <t>020274</t>
  </si>
  <si>
    <t xml:space="preserve">Zatravitev brežin - seme 0.02 in gnojilo 0.05kg/m2. </t>
  </si>
  <si>
    <t>02.12</t>
  </si>
  <si>
    <t>Izdelava humusiranih bankin širine do 0,50m.</t>
  </si>
  <si>
    <t>08.</t>
  </si>
  <si>
    <t>03.6</t>
  </si>
  <si>
    <t>160016</t>
  </si>
  <si>
    <t xml:space="preserve">Polaganje betonskih robnikov na beton, dimenzij 15 x 25 x 100cm. </t>
  </si>
  <si>
    <t>Skupaj spodnji ustroj - zemeljska dela</t>
  </si>
  <si>
    <t>Zgornji ustroj</t>
  </si>
  <si>
    <t>03.1</t>
  </si>
  <si>
    <t>Mehansko vgrajevanje tamponskih slojev v debelini 20-30 cm.</t>
  </si>
  <si>
    <t>03.2</t>
  </si>
  <si>
    <t>160050</t>
  </si>
  <si>
    <t xml:space="preserve">Dobava in polaganje sloja bitumgramoza v uvaljni debelini 6cm, na že uvaljan spodnji ustroj. </t>
  </si>
  <si>
    <t>03.3</t>
  </si>
  <si>
    <t>160051</t>
  </si>
  <si>
    <t xml:space="preserve">Čiščenje bitumgramoza ročno ter obrizg površine z emulzijo pred vgradnjo asfaltbetona. </t>
  </si>
  <si>
    <t>03.4</t>
  </si>
  <si>
    <t>160052</t>
  </si>
  <si>
    <t xml:space="preserve">Dobava in polaganje asfaltbetona na pripravljeno podlogo,uvaljane debeline 3.5cm. </t>
  </si>
  <si>
    <t>03.5</t>
  </si>
  <si>
    <t>Izdelava asfaltnih muld širine 0,50m.</t>
  </si>
  <si>
    <t>Skupaj zgornji ustroj</t>
  </si>
  <si>
    <t>Odvodnjavanje ceste</t>
  </si>
  <si>
    <t>04.1</t>
  </si>
  <si>
    <t>130145</t>
  </si>
  <si>
    <t xml:space="preserve">Izdelava okroglih revizijskih jaškov globine 1.0m iz betonskih cevi fi 50cm z obdelavo dna. </t>
  </si>
  <si>
    <t>04.2</t>
  </si>
  <si>
    <t>130148c</t>
  </si>
  <si>
    <t>Izdelava okroglih revizijskih jaškov kot ponikovalnica globine do 3,0m iz betonskih cevi fi 100cm z perforiranim spodnjim delom, brez dna, v ceni zajeta polnitev spodnjega dela z kamnitimi kroglami in jekleno nerjavečo ploščico 400x400mm na površini polni</t>
  </si>
  <si>
    <t>04.3</t>
  </si>
  <si>
    <t>130224</t>
  </si>
  <si>
    <t xml:space="preserve">Dobava in polaganje kanalizacijskih PC cevi DN 200mm z potrebnimi fazonskimi komadi na betonsko podlago in polnim obbetoniranjem cevi. </t>
  </si>
  <si>
    <t>04.4</t>
  </si>
  <si>
    <t>130170</t>
  </si>
  <si>
    <t xml:space="preserve">Dobava in montaža litoželeznih okroglih pokrovov fi 50cm za jaške, obtežbe 15Mp . </t>
  </si>
  <si>
    <t>Krožni cevni propusti iz betonskih cevi, z dobavo in izvedbo. Premer cevi 30 cm.</t>
  </si>
  <si>
    <t>Betonske iztočne glave cevnih propustov z dobavo in izvedbo. Premer cevi 30 cm.</t>
  </si>
  <si>
    <t>Skupaj odvodnjavanje ceste</t>
  </si>
  <si>
    <t>Oprema ceste</t>
  </si>
  <si>
    <t>Vertikalna signalizacija / znaki a+a Nova Gorica. Znaki na enem stebričku, kompletno z izkopom temelja, postavitvijo stebrička in montažo:</t>
  </si>
  <si>
    <t>05.1</t>
  </si>
  <si>
    <t>- Znak "Križišče s prednostno cesto", s stranico trikotnika 60 cm.</t>
  </si>
  <si>
    <t>Horizontalna signalizacija:</t>
  </si>
  <si>
    <t>05.2</t>
  </si>
  <si>
    <t>- Stop črta š=50 cm</t>
  </si>
  <si>
    <t>05.3</t>
  </si>
  <si>
    <t>- Pleskanje prehodov za pešce</t>
  </si>
  <si>
    <t>Skupaj oprema ceste</t>
  </si>
  <si>
    <t>Rekapitulacija dovozne ceste</t>
  </si>
  <si>
    <t>Skupaj</t>
  </si>
  <si>
    <t>Upravni objekt z grabljami</t>
  </si>
  <si>
    <t xml:space="preserve">01.   </t>
  </si>
  <si>
    <t>010012</t>
  </si>
  <si>
    <t xml:space="preserve">Postavljanje horizontalnih profilov za visoke gradnje. </t>
  </si>
  <si>
    <t xml:space="preserve">02.   </t>
  </si>
  <si>
    <t>Zemeljska dela</t>
  </si>
  <si>
    <t>020007</t>
  </si>
  <si>
    <t xml:space="preserve">Širok strojni izkop v terenu III. kat. z nakladanjem na kamion. </t>
  </si>
  <si>
    <t>020248</t>
  </si>
  <si>
    <t xml:space="preserve">Planiranje in utrjevanje podtal. </t>
  </si>
  <si>
    <t>020216</t>
  </si>
  <si>
    <t xml:space="preserve">Zasip strojni med zidovi s komprimiranjem v slojih do 20cm s transportom do 60m. </t>
  </si>
  <si>
    <t xml:space="preserve">03.   </t>
  </si>
  <si>
    <t>Betonska in armiranobetonska dela</t>
  </si>
  <si>
    <t>030001</t>
  </si>
  <si>
    <t xml:space="preserve">Nabava in vgradnja nearmiranega betona MB10 - podložni beton pod temelji in temeljnimi ploščami, povprečne debeline 10cm. Prerez konstrukcije do 0.12m3/m2. </t>
  </si>
  <si>
    <t>030073</t>
  </si>
  <si>
    <t xml:space="preserve">Nabava in vgradnja nearmiranega betona MB 30, kot naklonski beton v kinetah, bazenih ,jaških. Prerez konstrukcije do 0.12m3/m2. </t>
  </si>
  <si>
    <t>030009</t>
  </si>
  <si>
    <t xml:space="preserve">Nabava in vgradnja armiranega betona MB 30 - v stebre, nosilce, preklade, vertikalne in horizontalne vezi, plošče in stene. Prerez konstrukcije 0.12-0.30 m3/m2. </t>
  </si>
  <si>
    <t>030009d</t>
  </si>
  <si>
    <t xml:space="preserve">Nabava in vgradnja armiranega betona MB 30 - v stebre, nosilce, preklade, vertikalne in horizontalne vezi, plošče in stene. Prerez konstrukcije nad 0.30 m3/m2. </t>
  </si>
  <si>
    <t>030017</t>
  </si>
  <si>
    <t xml:space="preserve">Nabava in vgradnja armiranega betona MB 30 - vodotesen in vododržen, v talno ploščo in stene bazena, potopne stene. Prerez konstrukcije 0.12-0.30 m3/m2. </t>
  </si>
  <si>
    <t>Nabava in vgradnja armiranega betona MB 30 - v stebre, nosilce, preklade, vertikalne in horizontalne vezi, plošče in stene. Prerez konstrukcije do 0.30 m3/m2. Stebri do točkovnih temeljev.</t>
  </si>
  <si>
    <t>03.7</t>
  </si>
  <si>
    <t>Nabava in vgradnja armiranega betona MB 30 - v stebre, nosilce, preklade, vertikalne in horizontalne vezi, plošče in stene. Prerez konstrukcije do 0.30 m3/m2. Točkovni temelji.</t>
  </si>
  <si>
    <t>03.8</t>
  </si>
  <si>
    <t>Nabava in vgradnja armiranega betona MB 30 - vodotesen in vododržen, v talno ploščo in stene bazena, potopne stene. Prerez konstrukcije 0.12-0.30 m3/m2. Talna plošča kinete.</t>
  </si>
  <si>
    <t>03.9</t>
  </si>
  <si>
    <t>Nabava in vgradnja armiranega betona MB 30 - vodotesen in vododržen, v talno ploščo in stene bazena, potopne stene. Prerez konstrukcije 0.12-0.30 m3/m2. Stene kinete in črpališča.</t>
  </si>
  <si>
    <t>03.10</t>
  </si>
  <si>
    <t>030039</t>
  </si>
  <si>
    <t xml:space="preserve">Nabava, ravnanje, rezanje, krivljenje in postavljanje komplic. izvedene armature iz betonskega jekla RJ 40/50 do fi 12. </t>
  </si>
  <si>
    <t>kg</t>
  </si>
  <si>
    <t>03.11</t>
  </si>
  <si>
    <t>030043</t>
  </si>
  <si>
    <t xml:space="preserve">Nabava, rezanje in postavljanje betonskih mrež BM 50/56, teže 3 - 5kg/m2. </t>
  </si>
  <si>
    <t xml:space="preserve">04.   </t>
  </si>
  <si>
    <t>Tesarska dela</t>
  </si>
  <si>
    <t>040001</t>
  </si>
  <si>
    <t xml:space="preserve">Opaž pasovnih temeljev - beton ni viden. </t>
  </si>
  <si>
    <t>040068</t>
  </si>
  <si>
    <t xml:space="preserve">Opaž ravnih vezi višine 25 - 40cm - beton viden. </t>
  </si>
  <si>
    <t>040005</t>
  </si>
  <si>
    <t xml:space="preserve">Opaž jaškov in kinet - beton viden. </t>
  </si>
  <si>
    <t>040051</t>
  </si>
  <si>
    <t xml:space="preserve">Opaž ravnih plošč debeline do 20cm s podpiranjem 3 - 6m - beton viden. </t>
  </si>
  <si>
    <t>04.5</t>
  </si>
  <si>
    <t>040004</t>
  </si>
  <si>
    <t xml:space="preserve">Opaž jaškov in kinet - beton ni viden. </t>
  </si>
  <si>
    <t>04.6</t>
  </si>
  <si>
    <t>040119</t>
  </si>
  <si>
    <t xml:space="preserve">Montaža in demontaža lahkih premičnih delovnih odrov višine 2 - 4m, amortizacija 10 dni. </t>
  </si>
  <si>
    <t>04.7</t>
  </si>
  <si>
    <t>040122</t>
  </si>
  <si>
    <t xml:space="preserve">Montaža in demontaža fasadnih odrov višine do 20m, amortizacija 30 dni. </t>
  </si>
  <si>
    <t>04.8</t>
  </si>
  <si>
    <t>040063</t>
  </si>
  <si>
    <t xml:space="preserve">Opaž ravnih vezi višine 15 - 25cm - beton ni viden. </t>
  </si>
  <si>
    <t>04.9</t>
  </si>
  <si>
    <t>040062</t>
  </si>
  <si>
    <t xml:space="preserve">Opaž ravnih vezi višine do 15cm - beton ni viden. </t>
  </si>
  <si>
    <t>04.10</t>
  </si>
  <si>
    <t>040041</t>
  </si>
  <si>
    <t xml:space="preserve">Opaž vertikalnih vezi med zidovi - beton ni viden. </t>
  </si>
  <si>
    <t>04.11</t>
  </si>
  <si>
    <t>040130</t>
  </si>
  <si>
    <t>Izdelava lesene strešne konstrukcije - brez vešala. Poraba lesa od 0.05 do 0.06 m3/m2 konstrukcije. Z ustreznim insekticidnim in zaščitnim premazom.</t>
  </si>
  <si>
    <t>04.12</t>
  </si>
  <si>
    <t>040133</t>
  </si>
  <si>
    <t xml:space="preserve">Letvanje strešnih konstrukcij za pokrivanje z zarezniki, letve 5 x 3cm, razmak 32cm. </t>
  </si>
  <si>
    <t>04.13</t>
  </si>
  <si>
    <t>040138</t>
  </si>
  <si>
    <t xml:space="preserve">Opaž napušča z oblanimi deskami na pero in utor, debeline 22mm na špirovec. </t>
  </si>
  <si>
    <t>04.14</t>
  </si>
  <si>
    <t>040135</t>
  </si>
  <si>
    <t xml:space="preserve">Obdelava glav špirovcev in leg pri napušču - vidni deli (enostaven profil). </t>
  </si>
  <si>
    <t>04.15</t>
  </si>
  <si>
    <t>100434</t>
  </si>
  <si>
    <t>Dobava in vgrajevanje jeklenih nerjavečih profilov v opaž betonskih konstrukcij pred vgrajevanjem betona. Dimenzija kotnika 50x50x5. Z izdelavo sider iz enakega materiala. S sidri ali vijačenjem.</t>
  </si>
  <si>
    <t>04.16</t>
  </si>
  <si>
    <t>050450</t>
  </si>
  <si>
    <t xml:space="preserve">Nabava in polaganje samougasljivih plamafon plošč, debeline 5cm na stropne povšine. </t>
  </si>
  <si>
    <t>04.17</t>
  </si>
  <si>
    <t>050451</t>
  </si>
  <si>
    <t xml:space="preserve">Nabava in polaganje samougasljivih plamafon plošč, debeline 5cm na stenske površine. </t>
  </si>
  <si>
    <t>04.18</t>
  </si>
  <si>
    <t>040036</t>
  </si>
  <si>
    <t>Opaž pravokotnih stebrov brez zoba višine 3 - 6m - beton viden.  Stebri do točkovnih temeljev.</t>
  </si>
  <si>
    <t>04.19</t>
  </si>
  <si>
    <t>040064</t>
  </si>
  <si>
    <t>Opaž ravnih vezi višine 25 - 40cm - beton ni viden.  Talna plošča kinete.</t>
  </si>
  <si>
    <t>04.20</t>
  </si>
  <si>
    <t>Opaž ravnih vezi višine 25 - 40cm - beton ni viden.  Točkovni temelji.</t>
  </si>
  <si>
    <t>04.21</t>
  </si>
  <si>
    <t>Opaž jaškov in kinet - beton viden.  Stene kinete in črpališča.</t>
  </si>
  <si>
    <t xml:space="preserve">05.   </t>
  </si>
  <si>
    <t>Zidarska dela</t>
  </si>
  <si>
    <t>050001</t>
  </si>
  <si>
    <t xml:space="preserve">Zidanje nosilnih zidov iz modularnih blokov debeline 30cm v podaljšani cementni malti 1:3:9, z vsemi potrebnimi prenosi materijalov. </t>
  </si>
  <si>
    <t>050002</t>
  </si>
  <si>
    <t xml:space="preserve">Zidanje nosilnih zidov iz modularnih blokov debeline 20cm v podaljšani cementni malti 1:3:9, z vsemi potrebnimi prenosi materijalov. </t>
  </si>
  <si>
    <t>050012</t>
  </si>
  <si>
    <t>SKUPAJ STROJNA OPREMA</t>
  </si>
  <si>
    <t>SKUPAJ ELEKTROINSTALACIJE</t>
  </si>
  <si>
    <t>SKUPNA REKAPITULACIJA PONUJENIH DEL</t>
  </si>
  <si>
    <t>SKUPAJ PONUJENA DELA</t>
  </si>
  <si>
    <t xml:space="preserve">Zabojnik za odpadke </t>
  </si>
  <si>
    <t>kos</t>
  </si>
  <si>
    <t>CONTEJNER</t>
  </si>
  <si>
    <t>tip 770 l</t>
  </si>
  <si>
    <t xml:space="preserve">Zabojnik se dobavi s pokrovom in kolesi. V = 770 l </t>
  </si>
  <si>
    <t xml:space="preserve">Gasilni aparat 6 kg </t>
  </si>
  <si>
    <t>S6 na prah</t>
  </si>
  <si>
    <t>Dobaviti gasilni aparat na prah m = 6 kg, kompletno z nosilcem in vijačnim materialom</t>
  </si>
  <si>
    <t>1</t>
  </si>
  <si>
    <t>m</t>
  </si>
  <si>
    <t>Kompletni umivalnik, sestoječ iz:</t>
  </si>
  <si>
    <t>3.</t>
  </si>
  <si>
    <t xml:space="preserve">Zidanje predelnih sten iz siporexa debeline 10 v fini podaljšani malti 1:3:9, fini z vsemi potrebnimi prenosi materiala. </t>
  </si>
  <si>
    <t>05.4</t>
  </si>
  <si>
    <t>050028</t>
  </si>
  <si>
    <t xml:space="preserve">Omet zidov - zidni bloki, z grobo podaljšano malto 1:3:9 in fino podaljšno malto 1:3:9, z predhodnom špricem iz cementne malte 1:3, izdelava malt in vsi potrebni prenosi materijala. </t>
  </si>
  <si>
    <t>05.5</t>
  </si>
  <si>
    <t>05.6</t>
  </si>
  <si>
    <t>050030</t>
  </si>
  <si>
    <t xml:space="preserve">Omet zidov - siporex , z grobo podaljšano malto 1:3:9 in fino podaljšno malto 1:3:9, z predhodnom špricem iz cementne malte 1:3, izdelava malt in vsi potrebni prenosi materijala. </t>
  </si>
  <si>
    <t>05.7</t>
  </si>
  <si>
    <t>050032</t>
  </si>
  <si>
    <t xml:space="preserve">Zidarsko beljenje sten in stropov z apnenim beležem - dvakratno. </t>
  </si>
  <si>
    <t>05.8</t>
  </si>
  <si>
    <t>050037a</t>
  </si>
  <si>
    <t>Izdelava fasade v naslednji sestavi: osnovni premaz, masa za lepljenje izolacijskih plošč, toplotna izolacija 5cm, lepilna malta, plastificirana steklena mrežica, lepilna malta, vmesni premaz, zariban mineralni omet v beli barvi, z vsemi prenosi in obdela</t>
  </si>
  <si>
    <t>05.9</t>
  </si>
  <si>
    <t>050037b</t>
  </si>
  <si>
    <t>Izdelava fasade v naslednji sestavi: osnovni premaz, masa za lepljenje izolacijskih plošč, toplotna izolacija iz ekstrudiranega polistirena 5cm, lepilna malta, plastificirana steklena mrežica, lepilna malta, kulirplast, z vsemi prenosi in obdelavo špalet.</t>
  </si>
  <si>
    <t>05.10</t>
  </si>
  <si>
    <t>050076</t>
  </si>
  <si>
    <t xml:space="preserve">Izdelava in zaribanje betonskega estriha 1:2 iz agregata debeline od 0 - 8mm, v sloju debeline 4 - 5cm. </t>
  </si>
  <si>
    <t>05.11</t>
  </si>
  <si>
    <t>050076a</t>
  </si>
  <si>
    <t xml:space="preserve">Izdelava in zaribanje betonskega estriha 1:2 iz agregata debeline od 0 - 8mm, v sloju debeline 5-10cm. </t>
  </si>
  <si>
    <t>05.12</t>
  </si>
  <si>
    <t>050083</t>
  </si>
  <si>
    <t xml:space="preserve">Izdelava horizontalne hidroizolacije: - 1x hladen bitumenski premaz, - 2x bitumenski varilni trak. Vračunana vsa potrebna dela in prenosi materijala. </t>
  </si>
  <si>
    <t>05.13</t>
  </si>
  <si>
    <t>050085</t>
  </si>
  <si>
    <t xml:space="preserve">Izdelava vertikalne hidroizolacije: - 1x hladen bitumenski premaz, - 2x bitumenski varilni trak. Vračunana vsa potrebna dela in prenosi materijala. </t>
  </si>
  <si>
    <t>05.14</t>
  </si>
  <si>
    <t>050037c</t>
  </si>
  <si>
    <t>Obloga fasade v naslednji sestavi: bitumenski premaz, hidroizolacija 2 x varjen trak, masa za lepljenje izolacijskih plošč, toplotna izolacija iz ekstrudiranega polistirena 5cm, zaščitni filc pred izvedbo zasipa</t>
  </si>
  <si>
    <t>05.15</t>
  </si>
  <si>
    <t>050290</t>
  </si>
  <si>
    <t xml:space="preserve">Nabava in vgradnja okenskih polic iz umetnega kamna. </t>
  </si>
  <si>
    <t>05.16</t>
  </si>
  <si>
    <t>050402</t>
  </si>
  <si>
    <t>6</t>
  </si>
  <si>
    <t>5</t>
  </si>
  <si>
    <t>10.20.01</t>
  </si>
  <si>
    <t>Pokrov 800*800 na odprtinah na bazenu 
za sprejem vsebine septike</t>
  </si>
  <si>
    <t>Pokrov je sestavljen iz okvirja in pokrova. Pokrov je izveden tako, da zagotavlja plinotesno zaporo med bazenom spodaj in prostorom naprave za sprejem- zagotavlja ločevanje Eex con.</t>
  </si>
  <si>
    <t xml:space="preserve">Komplet pokrova je sestavljen iz : </t>
  </si>
  <si>
    <t>- okvirja pokrova, ki je izdelan iz kotnikov ter opremljen z odtočno cevjo s sifonom ter U profila, ki ustvarja plinotesno zaporo. Na okvir je privarjeno ustrezno število sidrnih prstanov.</t>
  </si>
  <si>
    <t xml:space="preserve">- pokrova, ki je izdelan iz narebričene pločevine, ki je s spodnje strani ojačana s ploščatim jeklom, ki je postavljen diagonalno. S spodnje strani je navarjeno ploščato jeklo, ki z naleganjem v U obroč okvirja tvori parno zaporo.  </t>
  </si>
  <si>
    <t>Vsi zvari na okviru so izvedeni neprekinjeno po celotni dolžini.  Tudi zvari na ploščatem jeklu na pokrovu, ki skupaj z U obročem tvori parno zaporo so izvedeni neprekinjeno.</t>
  </si>
  <si>
    <t>Vse kompletno je izdelano iz nerjavečega jekla AISI 316L.</t>
  </si>
  <si>
    <t>Vgradnja okvirja v AB konstrukcijo je zajeta v popisu gradbenih del, po končani vgradnji je treba celoten okvir skrbno očistiti ostankov betona.</t>
  </si>
  <si>
    <t>Pred pričetkom uporabe objekta je treba U okvir napolniti s tekočino za ustvarjanje parne zapore, tekočina mora ustrezati pogojem za vgradnjo v Eex prostore.</t>
  </si>
  <si>
    <t>- spojni kos DN 100 z navojem R4" za CREINO spojko</t>
  </si>
  <si>
    <t>- leteča prirobnica DN 100, NP10</t>
  </si>
  <si>
    <t>Pod glavo enega vijaka in pod pripadajočo matico vsakega prirobničnega spoja vstaviti nazobčano podložko DIN 6797 A, za povezovanje kovinskih mas, vijak se označi z ustrezno barvo (rdeča).</t>
  </si>
  <si>
    <t xml:space="preserve">-PVC ventilacijska mrežica DN150, opremljena z mrežico proti mrčesu </t>
  </si>
  <si>
    <t>-Vijačni, konzolni  in tesnilni material</t>
  </si>
  <si>
    <t>Izvedba cevovoda, konzolnega in vijačnega materiala iz nerjavnega jekla (AISI 316L), vijačni material v kvaliteti A4</t>
  </si>
  <si>
    <t>- leteča prirobnica DN 200, NP10</t>
  </si>
  <si>
    <t>- ventilacijska kapa DN200 z mrežico proti mrčesu in pticam, izdelana iz nerjavečega jekla AISI316L</t>
  </si>
  <si>
    <t>- odkapna pločevina zavarjena na cevovod nad prehodom cevovoda skozi strešno kritino</t>
  </si>
  <si>
    <t>- tesnilni pritrdilni in vijačni material</t>
  </si>
  <si>
    <t>Ventilator in žaluzija iz PVC, vijačni material kvalitete A4</t>
  </si>
  <si>
    <t>- Cev DN 200 (f 219.1x2.0)</t>
  </si>
  <si>
    <t>4,1</t>
  </si>
  <si>
    <t>3</t>
  </si>
  <si>
    <t xml:space="preserve">- Kompleten pritrdilni, vijačni in tesnilni material. </t>
  </si>
  <si>
    <t>Pod glavo enega in pod pripadajočo matico vsakega prirobničnega spoja vstaviti nazobčano podložko DIN 6797 A, za povezovanje kovinskih mas, vijak označiti z ustrezno barvo (rdeča).</t>
  </si>
  <si>
    <t>10.12.01</t>
  </si>
  <si>
    <t>Tlačni cevovod črpalke v zbirnem bazenu</t>
  </si>
  <si>
    <t>- enostranski R kos DN80/DN100 AISI316L</t>
  </si>
  <si>
    <t>- PEHD varilna prirobnica DN100</t>
  </si>
  <si>
    <t>- PEHD leteča prirobnica DN 100</t>
  </si>
  <si>
    <t>- leteča prirobnica DN80, AISI316L</t>
  </si>
  <si>
    <t>- Cev DN 100 (f114.3x2.0)</t>
  </si>
  <si>
    <t>3,6</t>
  </si>
  <si>
    <t>- leteča prirobnica DN 100, NP10 AISI316L</t>
  </si>
  <si>
    <t>Izvedba cevovoda iz nerjavnega jekla (AISI 316L) ter PEHD NP10, vijačni material v kvaliteti A4.</t>
  </si>
  <si>
    <t>Vroče cinkana izvedba ter varjena izvedba (zahtevana tesnost).</t>
  </si>
  <si>
    <t>10.13.01/02</t>
  </si>
  <si>
    <t>LS101-LS103</t>
  </si>
  <si>
    <t>UZ merilnik nivoja v zbirnem bazenu</t>
  </si>
  <si>
    <t xml:space="preserve">Endress + Hauser, sestavljen iz: </t>
  </si>
  <si>
    <t>Vijačni material nerjaveče jeklo kvalitete A4, nosilec UZ sonde izdelan iz AISI316L.</t>
  </si>
  <si>
    <t xml:space="preserve">- ultrazvočna nivo sonda tip Prosonic FDU90 v Eex izvedbi </t>
  </si>
  <si>
    <t>- nosilec za montažo UZ sonde, AISI316L</t>
  </si>
  <si>
    <t xml:space="preserve">- merilna elektronika tip Prosonic S FMU90 za montažo na steno, elektronika je nameščena na steno v prostoru elektroomar in ni v Eex izvedbi.  </t>
  </si>
  <si>
    <t>LS104</t>
  </si>
  <si>
    <t xml:space="preserve">- tlačna nivo sonda tip FMX170 ali podobna v Eex izvedbi </t>
  </si>
  <si>
    <t>OPOMBA: nivo sonda se dobavi in je montirana v sklopu naprave za sprejem, vezana je na stikalni blok MEVA naprave.</t>
  </si>
  <si>
    <t>GS105</t>
  </si>
  <si>
    <t>Induktivno stikalo končnega položaja</t>
  </si>
  <si>
    <t>OPOMBA: induktivno stikalo končnega položaja se dobavi in je montirano v sklopu naprave za sprejem, vezano je v priključno omarico grabelj in nadalje na stikalni blok MEVA naprave.</t>
  </si>
  <si>
    <t>Momentno stikalo za preobremenitev grabelj</t>
  </si>
  <si>
    <t>OPOMBA: momentno stikalo za preobremenitev grabelj je elektronsko tokovno stikalo ki se dobavi in je montirano v stikalni blok MEVA naprave.</t>
  </si>
  <si>
    <t>GS106</t>
  </si>
  <si>
    <t>PROMAG DN 100</t>
  </si>
  <si>
    <t xml:space="preserve">Induktivni merilnik pretoka, s prirobnicama DN100, PN10 </t>
  </si>
  <si>
    <t xml:space="preserve">Ves potrebni vijačni in tesnilni material je zajet v sklopu dobave dotočnega cevovoda. Pri povezavi kovinskih mas je potrebna obvezna premostitev na obeh prirobničnih spojih s pomočjo rumene PF žice ter z nazobčanimi podložkami. Izvedba premostitve je premet izvedbe elektroinstalacijskih del. </t>
  </si>
  <si>
    <t>FIQ108</t>
  </si>
  <si>
    <t>Induktivni merilnik pretoka na dotoku</t>
  </si>
  <si>
    <t xml:space="preserve">Zaščita induktivnega merilnika pretoka IP66, merilnik ni izveden v Eex izvedbi.  </t>
  </si>
  <si>
    <t>Potreben tlak vode za pranje      3-4 bar, poraba vode v času pranja je cca 0,5-1,0 l/s</t>
  </si>
  <si>
    <t>Pričakovana suhost odpadkov na izstopu: 35-40% DS</t>
  </si>
  <si>
    <t>Elektromagnetni ventili na kompaktorju za pranje sita, pranje ograbkov, EMV ventil za pranje grabelj in EMV ventil za pranje posode grabelj</t>
  </si>
  <si>
    <t>- pranje sita: DN20 ( 3/4") EMV ventil U =230V, 50 Hz, Eex m II T4</t>
  </si>
  <si>
    <t>- pranje ograbkov: DN15 (1/2") EMV ventil U = 230V, 50 Hz, Eex m II T4</t>
  </si>
  <si>
    <t>- pranje grabelj: DN15 (1/2") EMV ventil U = 230V, 50 Hz, Eex m II T4</t>
  </si>
  <si>
    <t>- pranje posode grabelj: DN15 (1/2") EMV ventil U = 230V, 50 Hz, Eex m II T4</t>
  </si>
  <si>
    <t>Merilnik nivoja v posodi grabelj</t>
  </si>
  <si>
    <t xml:space="preserve">Zaključno čiščenje lesenih ali kovinskih vrat velikosti 4 - 6m2. </t>
  </si>
  <si>
    <t>05.17</t>
  </si>
  <si>
    <t>050400</t>
  </si>
  <si>
    <t xml:space="preserve">Zaključno čiščenje lesenih ali kovinskih vrat velikosti do 2m2. </t>
  </si>
  <si>
    <t>05.18</t>
  </si>
  <si>
    <t>050404</t>
  </si>
  <si>
    <t xml:space="preserve">Zaključno čiščenje betonskih ali kovinskih oken velikosti do 2m2. </t>
  </si>
  <si>
    <t>05.19</t>
  </si>
  <si>
    <t>050421</t>
  </si>
  <si>
    <t xml:space="preserve">Zaključno čiščenje tlakov in podov v industr. objektih. </t>
  </si>
  <si>
    <t>05.20</t>
  </si>
  <si>
    <t>130142</t>
  </si>
  <si>
    <t xml:space="preserve">Izdelava peskolovov in požiralnikov iz betonskih cevi fi 40cm, z obdelavo dna, globine 1.0m. Cena ne vključuje pokrova jaška. </t>
  </si>
  <si>
    <t>05.21</t>
  </si>
  <si>
    <t>130158</t>
  </si>
  <si>
    <t xml:space="preserve">Dobava in montaža armiranobetonskih pokrovov 40 x 40cm za jaške - težek promet. </t>
  </si>
  <si>
    <t>05.22</t>
  </si>
  <si>
    <t>050499a</t>
  </si>
  <si>
    <t xml:space="preserve">Razna zidarska dela kot pomoč obrtnikom in instalaterjem. Obračun po porabljenem času in materijalu (ocena). </t>
  </si>
  <si>
    <t>ura</t>
  </si>
  <si>
    <t>05.23</t>
  </si>
  <si>
    <t>050098</t>
  </si>
  <si>
    <t>Izvedba cevovoda iz nerjavnega jekla (AISI 316L), vijačni material v kvaliteti A4.</t>
  </si>
  <si>
    <t>10.11.01.</t>
  </si>
  <si>
    <t>Iztočni cevovod naprave za sprejem</t>
  </si>
  <si>
    <t>Izdelava in dobava iztočnega cevovoda se sestoji:</t>
  </si>
  <si>
    <t>- prirobnica DN 200, NP 10</t>
  </si>
  <si>
    <t>komp</t>
  </si>
  <si>
    <t>Izdelava in dobava dotočnega cevovoda se sestoji:</t>
  </si>
  <si>
    <t>- Cev DN 100 (f114.3x2.0)-PN10</t>
  </si>
  <si>
    <t>- CREINA SPOJKA DN100</t>
  </si>
  <si>
    <t>set</t>
  </si>
  <si>
    <t>-Kompleten vijačni, konzolni in tesnilni material</t>
  </si>
  <si>
    <t>- uvarna mufa DN 20 za priklop pralnega ventila KV 114</t>
  </si>
  <si>
    <t>Upravljanje in nastavitev posameznih parametrov naprave je izvedeno preko touch- screen displeja ter integriranega PLC-ja. Touch-srcreen dispaj je vgrajen v vrata stikalnega bloka, krmilnik izvedbe SIEMENS serije S7 je vgrajen v stikalnem bloku.</t>
  </si>
  <si>
    <t xml:space="preserve">Infegriran softwer omogoča nastavitev posameznih parametrov do katerih ima uporabnik dostop preko pripadajočega gesla, omogoča pa tudi prenos ustreznih podatkov na centralni nadzorni računalnik  CCČ preko ustrezne RS232 povezave. </t>
  </si>
  <si>
    <t>ERHARD ali SISTAG ploščati zasun (Knife gate valve)</t>
  </si>
  <si>
    <t>Ventilator prostora elektroomar</t>
  </si>
  <si>
    <t>Elektromotorni  ventil-zasun na dotoku: KV107</t>
  </si>
  <si>
    <t>10.06.01</t>
  </si>
  <si>
    <t>Systemair ali podoben</t>
  </si>
  <si>
    <t>tip AW200-E4-K</t>
  </si>
  <si>
    <t xml:space="preserve">Napetost                 230 V </t>
  </si>
  <si>
    <t>Ventilator se dobavi z nadtlačno žaluzijo tip VK20.</t>
  </si>
  <si>
    <t>Ventilator in žaluzija iz PVC, vijačni material iz AISI 316.</t>
  </si>
  <si>
    <t>Odprtina za vgradnjo f 215 mm.</t>
  </si>
  <si>
    <t>Dimenzije: 312*312 mm*119mm</t>
  </si>
  <si>
    <t>Nazivni tok              0,21 A</t>
  </si>
  <si>
    <t>Vrtljaji                    1370 min-1</t>
  </si>
  <si>
    <t>Pm                         30 W</t>
  </si>
  <si>
    <t>pretok Q                 205 m3/h</t>
  </si>
  <si>
    <t>Frekvenca                50 Hz</t>
  </si>
  <si>
    <t>10.07.01</t>
  </si>
  <si>
    <t>Ventilator prostora naprave za sprejem</t>
  </si>
  <si>
    <t>Prostor elektroomar, V = 20,64 m3</t>
  </si>
  <si>
    <t>Volumen prostora 47,7m3</t>
  </si>
  <si>
    <t>Dimenzije: 423*423 mm* 125mm</t>
  </si>
  <si>
    <t>pretok Q                 1750 m3/h</t>
  </si>
  <si>
    <t>10.19.01</t>
  </si>
  <si>
    <t>Prenosno dvigalo za dviganje potopnih črpalk in potopnega mešala</t>
  </si>
  <si>
    <t xml:space="preserve">Prenosno dvigalo je opremljeno z vinčem za dviganje bremena do 650 kg. Vinč je vroče pocinkane izvedbe. </t>
  </si>
  <si>
    <t xml:space="preserve">Komplet dvigala je sestavljen iz : </t>
  </si>
  <si>
    <t>- podstavka prenosnega vključno z vijačnim materialom za pritrditev podstavka na tla ali na steno ob mestu dviganja, izvedba po detajlu izvajalca</t>
  </si>
  <si>
    <t>- prenosnega dvigala, ki je izdelan iz nerjavečega jekla AISI304, prenosno dvigalo se nahaja na skladišču rezervnega materiala, namesti se ga samo v času servisnega posega. Izvedba skladno z detajlom proizvajalca.</t>
  </si>
  <si>
    <t>Pm                         140 W</t>
  </si>
  <si>
    <t>Vrtljaji                    1380 min-1</t>
  </si>
  <si>
    <t xml:space="preserve">Napetost                 3*400 V </t>
  </si>
  <si>
    <t>Posoda naprave za sprejem:
- dimenzije: L*B*H = 2000*1200*1000mm
- notranje dimenzije posde: 2000*1000*900mm
- dno je izvedeno v rahlem naklonu proti iztoku
- dotočna prirobnica DN100= f104*2mm, NP10 s silumin letečo prirobnico
- iztočni priključek: DN200, NP 10 prirobnica
- posoda je opremljena s pokrovom za odpiranje, ki je opremljen z blažilnikom za lažje odpiranje in mehko zapiranje
- v posodi je integriran sistem za spiranje posode, šobni sistem. Kontrola spiranja vezana preko elektromagnetnega ventila DN15 - KV113, ki je izveden v EEx izvedbi II 2G EEx exe d . 
- posoda ima prigrajeno konstrukcijo za namestitev kompaktorja
- priključek za spoj cevovoda f75 za drenažno vodo od kompaktorja
- prigrajen notranji nosilec za nemestitev FMX sonde za meritev nivoja v posodi
- FMX nivo sonda, izvedbe za EEx področje</t>
  </si>
  <si>
    <t>V tipskem stikalnem bloku so vgrajeni vsi elementi, ki omogočajo ročno ali avtomatsko delovanje kompletne naprave za sprejem. Na vratih omare so vgrajena izbirna stikala za ročno ali avtomatsko delovanje posameznega pogona sprejemne naprave. V stikalnem bloku je vgrajen tokovni element za kontrolo preobremenitve pogona finih grabelj sprejemne naprave. Na vratih stikalnega bloka je vgrajen sistem za identikacijo uporabnikov, identifikacija sproži avtomatski zagon naprave za sprejem. V primeru okvare katerega od podsistemov naprave za sprejem ali v primeru preseženega nivoja kateregakoli od merjenih parametrov se sproži avtomatska zaustavitev oziroma blokada praznenja cisterne.  
Iz stikalnega bloka se napajajo in krmilijo naslednji elementi sprejemne naprave ter periferne opreme:
- fine grablje z momentno zaščito GS106
- stikalo končnega položaja finih grabelj- GS105
- stikala za varnostno zaustavitev grabelj ali naprave v celoti (STOP tipka - 2 x )
- kompaktor naprave
- merilnik nivoja FMX LS104 v posodi sprejemne naprave
- elektromagnetni ventili za pranje: KV110- KV114
- merilnik pretoka na dotoku FIQ108
- UZ merilnik nivoja v zbirnem bazenu LS101-LS103
- Elektromotorni zasun na dotoku KV107</t>
  </si>
  <si>
    <t>Odprtina za vgradnjo f 370 mm.</t>
  </si>
  <si>
    <t>-Spiro cev DN 150 AISI 316 ( f154*1,0mm)</t>
  </si>
  <si>
    <t>- spiro koleno DN150 90°</t>
  </si>
  <si>
    <t xml:space="preserve">- cev DN 200 (f219,1*2,0mm), AISI 316 </t>
  </si>
  <si>
    <t>- prirobnični zavihek DN 200, (f219,1*2,0mm)</t>
  </si>
  <si>
    <t>- tesnilni obroč f300/219,1*2,0mm</t>
  </si>
  <si>
    <t>- cevno koleno DN 100, 90°</t>
  </si>
  <si>
    <t>- prirobnični zavihek DN 100, (f114,3*2,0mm)</t>
  </si>
  <si>
    <t>- tesnilni obroč f180/f114,3*2,0mm</t>
  </si>
  <si>
    <t>- cevno koleno DN200, 90°</t>
  </si>
  <si>
    <t>- cevno koleno DN200, 45°</t>
  </si>
  <si>
    <t>- prirobnični zavihek DN200 (f219,1*2,0mm)</t>
  </si>
  <si>
    <t>- tesnilni obroč za prehod skozi AB steno, DN200 (f300/219,1*2,0mm)</t>
  </si>
  <si>
    <t>- prirobnični zavihek DN80 (f88,9*2,0mm) AISI316L</t>
  </si>
  <si>
    <t>- cevno koleno DN 100, 90°, AISI316L</t>
  </si>
  <si>
    <t>- tesnilni obroč f180/f114,3*2,0mm AISI316L</t>
  </si>
  <si>
    <t>- cev DN100 PEHD, NP10 (PEHD f 125*11,2)</t>
  </si>
  <si>
    <t>- PEHD koleno DN 100,90°</t>
  </si>
  <si>
    <t>- PEHD tesnilni obroč f220/125*5mm</t>
  </si>
  <si>
    <t>- poc. Lok 90° DN32 (R 5/4")</t>
  </si>
  <si>
    <t>- poc. Lok 90° DN25 (R 1")</t>
  </si>
  <si>
    <t>- poc. Lok 90° DN20 (R 3/4")</t>
  </si>
  <si>
    <t>-PVC odtočna cev f32 po detajlu iz načrta</t>
  </si>
  <si>
    <t>- Cu cev f22*1</t>
  </si>
  <si>
    <t>Dobava ohišja kompaktorja, kopkator ima vstopno odprtino za ograbke iz grabelj. Kompletna vstopna odprtina je pokrita in zaprta, vizuelna kontrola je mogoča preko kontrolnih vratic. Naprava je opremljena s PVC f 75 iztočno cevjo za izcedne in pralne vode kompaktorja in je speljana v posodo naprave za sprejem. Komaktor je opremljen s sistemom za izpiranje in pripadajočimi elektromagnetnimi ventili.</t>
  </si>
  <si>
    <t xml:space="preserve">Dp                          30 Pa   </t>
  </si>
  <si>
    <t xml:space="preserve">Dp                          40 Pa   </t>
  </si>
  <si>
    <t>PROJEKTANTSKI POPIS DEL S STROŠKOVNO OCENO</t>
  </si>
  <si>
    <t>REKAPITULACIJA STROŠKOV</t>
  </si>
  <si>
    <t xml:space="preserve">ZBIRALNIK ZA PREVZEM GREZNIČNIH ODPLAK NA CČN ILIRSKA BISTRICA </t>
  </si>
  <si>
    <t xml:space="preserve">STROJNA DELA in OPREMA </t>
  </si>
  <si>
    <t>SKUPAJ</t>
  </si>
  <si>
    <t>20 % DDV</t>
  </si>
  <si>
    <t>SKUPAJ Z DDV</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</si>
</sst>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0.0"/>
    <numFmt numFmtId="176" formatCode="#.##0.00"/>
    <numFmt numFmtId="177" formatCode="dd/mm/yyyy"/>
    <numFmt numFmtId="178" formatCode="#,##0.00\ &quot;SIT&quot;"/>
    <numFmt numFmtId="179" formatCode="0.E+00"/>
    <numFmt numFmtId="180" formatCode="0_ ;[Red]\-0\ "/>
    <numFmt numFmtId="181" formatCode="#,##0.0"/>
  </numFmts>
  <fonts count="51">
    <font>
      <sz val="10"/>
      <name val="Arial"/>
      <family val="0"/>
    </font>
    <font>
      <u val="single"/>
      <sz val="10"/>
      <color indexed="12"/>
      <name val="Arial"/>
      <family val="2"/>
    </font>
    <font>
      <u val="single"/>
      <sz val="10"/>
      <color indexed="36"/>
      <name val="Arial"/>
      <family val="2"/>
    </font>
    <font>
      <b/>
      <sz val="10"/>
      <name val="Arial"/>
      <family val="2"/>
    </font>
    <font>
      <sz val="10"/>
      <name val="Arial CE"/>
      <family val="0"/>
    </font>
    <font>
      <sz val="10"/>
      <color indexed="8"/>
      <name val="MS Sans Serif"/>
      <family val="2"/>
    </font>
    <font>
      <b/>
      <sz val="8"/>
      <color indexed="9"/>
      <name val="Arial CE"/>
      <family val="2"/>
    </font>
    <font>
      <b/>
      <sz val="8"/>
      <color indexed="9"/>
      <name val="Arial"/>
      <family val="2"/>
    </font>
    <font>
      <b/>
      <sz val="10"/>
      <name val="Arial CE"/>
      <family val="2"/>
    </font>
    <font>
      <sz val="10"/>
      <color indexed="8"/>
      <name val="Arial"/>
      <family val="2"/>
    </font>
    <font>
      <b/>
      <sz val="12"/>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1"/>
      <name val="Calibri"/>
      <family val="2"/>
    </font>
    <font>
      <sz val="11"/>
      <name val="Calibri"/>
      <family val="2"/>
    </font>
    <font>
      <b/>
      <sz val="11"/>
      <color indexed="10"/>
      <name val="Calibri"/>
      <family val="2"/>
    </font>
    <font>
      <sz val="12"/>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style="thin"/>
      <right>
        <color indexed="63"/>
      </right>
      <top>
        <color indexed="63"/>
      </top>
      <bottom>
        <color indexed="6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1" fillId="0" borderId="0" applyNumberFormat="0" applyFill="0" applyBorder="0" applyAlignment="0" applyProtection="0"/>
    <xf numFmtId="0" fontId="36" fillId="21" borderId="1" applyNumberFormat="0" applyAlignment="0" applyProtection="0"/>
    <xf numFmtId="39" fontId="0" fillId="0" borderId="2">
      <alignment horizontal="right" vertical="top" wrapText="1"/>
      <protection/>
    </xf>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0" fillId="0" borderId="0">
      <alignment/>
      <protection/>
    </xf>
    <xf numFmtId="0" fontId="4" fillId="0" borderId="0">
      <alignment/>
      <protection/>
    </xf>
    <xf numFmtId="0" fontId="41" fillId="22" borderId="0" applyNumberFormat="0" applyBorder="0" applyAlignment="0" applyProtection="0"/>
    <xf numFmtId="0" fontId="5" fillId="0" borderId="0">
      <alignment/>
      <protection/>
    </xf>
    <xf numFmtId="0" fontId="2" fillId="0" borderId="0" applyNumberFormat="0" applyFill="0" applyBorder="0" applyAlignment="0" applyProtection="0"/>
    <xf numFmtId="9" fontId="0" fillId="0" borderId="0" applyFont="0" applyFill="0" applyBorder="0" applyAlignment="0" applyProtection="0"/>
    <xf numFmtId="0" fontId="0" fillId="23" borderId="6"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4" fillId="0" borderId="7" applyNumberFormat="0" applyFill="0" applyAlignment="0" applyProtection="0"/>
    <xf numFmtId="0" fontId="45" fillId="30" borderId="8" applyNumberFormat="0" applyAlignment="0" applyProtection="0"/>
    <xf numFmtId="0" fontId="46" fillId="21" borderId="9" applyNumberFormat="0" applyAlignment="0" applyProtection="0"/>
    <xf numFmtId="0" fontId="47" fillId="31" borderId="0" applyNumberFormat="0" applyBorder="0" applyAlignment="0" applyProtection="0"/>
    <xf numFmtId="0" fontId="0" fillId="0" borderId="10">
      <alignment horizontal="left" vertical="top" wrapText="1"/>
      <protection/>
    </xf>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9" applyNumberFormat="0" applyAlignment="0" applyProtection="0"/>
    <xf numFmtId="0" fontId="49" fillId="0" borderId="11" applyNumberFormat="0" applyFill="0" applyAlignment="0" applyProtection="0"/>
  </cellStyleXfs>
  <cellXfs count="196">
    <xf numFmtId="0" fontId="0" fillId="0" borderId="0" xfId="0" applyAlignment="1">
      <alignment vertical="top" wrapText="1"/>
    </xf>
    <xf numFmtId="0" fontId="3" fillId="0" borderId="0" xfId="0" applyNumberFormat="1" applyFont="1" applyFill="1" applyBorder="1" applyAlignment="1" applyProtection="1">
      <alignment horizontal="left" vertical="top" wrapText="1"/>
      <protection locked="0"/>
    </xf>
    <xf numFmtId="49" fontId="6" fillId="33" borderId="12" xfId="43" applyNumberFormat="1" applyFont="1" applyFill="1" applyBorder="1" applyAlignment="1">
      <alignment horizontal="left" vertical="center" wrapText="1"/>
      <protection/>
    </xf>
    <xf numFmtId="0" fontId="7" fillId="33" borderId="12" xfId="61" applyFont="1" applyFill="1" applyBorder="1" applyAlignment="1">
      <alignment horizontal="left" vertical="center" wrapText="1"/>
      <protection/>
    </xf>
    <xf numFmtId="39" fontId="7" fillId="33" borderId="12" xfId="36" applyFont="1" applyFill="1" applyBorder="1" applyAlignment="1">
      <alignment vertical="top" wrapText="1"/>
      <protection/>
    </xf>
    <xf numFmtId="4" fontId="7" fillId="33" borderId="12" xfId="36" applyNumberFormat="1" applyFont="1" applyFill="1" applyBorder="1" applyAlignment="1">
      <alignment horizontal="center" vertical="center" wrapText="1"/>
      <protection/>
    </xf>
    <xf numFmtId="0" fontId="4" fillId="0" borderId="0" xfId="43">
      <alignment/>
      <protection/>
    </xf>
    <xf numFmtId="49" fontId="4" fillId="0" borderId="0" xfId="43" applyNumberFormat="1" applyFont="1" applyAlignment="1">
      <alignment vertical="top"/>
      <protection/>
    </xf>
    <xf numFmtId="0" fontId="4" fillId="0" borderId="0" xfId="43" applyFont="1" applyBorder="1">
      <alignment/>
      <protection/>
    </xf>
    <xf numFmtId="0" fontId="8" fillId="0" borderId="0" xfId="43" applyFont="1" applyAlignment="1">
      <alignment vertical="top" wrapText="1"/>
      <protection/>
    </xf>
    <xf numFmtId="0" fontId="4" fillId="0" borderId="0" xfId="43" applyFont="1" applyAlignment="1">
      <alignment horizontal="center"/>
      <protection/>
    </xf>
    <xf numFmtId="4" fontId="4" fillId="0" borderId="0" xfId="43" applyNumberFormat="1" applyFont="1" applyAlignment="1">
      <alignment/>
      <protection/>
    </xf>
    <xf numFmtId="4" fontId="4" fillId="0" borderId="0" xfId="43" applyNumberFormat="1" applyFont="1">
      <alignment/>
      <protection/>
    </xf>
    <xf numFmtId="0" fontId="4" fillId="0" borderId="0" xfId="43" applyFont="1" applyBorder="1" applyAlignment="1">
      <alignment vertical="top" wrapText="1"/>
      <protection/>
    </xf>
    <xf numFmtId="49" fontId="9" fillId="0" borderId="0" xfId="45" applyNumberFormat="1" applyFont="1" applyFill="1" applyBorder="1" applyAlignment="1">
      <alignment vertical="top" wrapText="1"/>
      <protection/>
    </xf>
    <xf numFmtId="4" fontId="0" fillId="0" borderId="0" xfId="43" applyNumberFormat="1" applyFont="1" applyAlignment="1">
      <alignment/>
      <protection/>
    </xf>
    <xf numFmtId="0" fontId="4" fillId="0" borderId="0" xfId="43" applyFont="1" applyAlignment="1">
      <alignment vertical="top" wrapText="1"/>
      <protection/>
    </xf>
    <xf numFmtId="0" fontId="4" fillId="0" borderId="0" xfId="43" applyFont="1">
      <alignment/>
      <protection/>
    </xf>
    <xf numFmtId="49" fontId="4" fillId="0" borderId="12" xfId="43" applyNumberFormat="1" applyFont="1" applyBorder="1" applyAlignment="1">
      <alignment vertical="top"/>
      <protection/>
    </xf>
    <xf numFmtId="0" fontId="4" fillId="0" borderId="12" xfId="43" applyFont="1" applyBorder="1">
      <alignment/>
      <protection/>
    </xf>
    <xf numFmtId="4" fontId="4" fillId="0" borderId="12" xfId="43" applyNumberFormat="1" applyFont="1" applyBorder="1" applyAlignment="1">
      <alignment/>
      <protection/>
    </xf>
    <xf numFmtId="4" fontId="4" fillId="0" borderId="12" xfId="43" applyNumberFormat="1" applyFont="1" applyBorder="1">
      <alignment/>
      <protection/>
    </xf>
    <xf numFmtId="49" fontId="4" fillId="0" borderId="0" xfId="43" applyNumberFormat="1" applyAlignment="1">
      <alignment vertical="top" wrapText="1"/>
      <protection/>
    </xf>
    <xf numFmtId="0" fontId="4" fillId="0" borderId="0" xfId="43" applyAlignment="1">
      <alignment vertical="top" wrapText="1"/>
      <protection/>
    </xf>
    <xf numFmtId="4" fontId="4" fillId="0" borderId="0" xfId="43" applyNumberFormat="1">
      <alignment/>
      <protection/>
    </xf>
    <xf numFmtId="4" fontId="0" fillId="0" borderId="0" xfId="43" applyNumberFormat="1" applyFont="1" applyAlignment="1">
      <alignment wrapText="1"/>
      <protection/>
    </xf>
    <xf numFmtId="0" fontId="4" fillId="0" borderId="0" xfId="43" applyFill="1">
      <alignment/>
      <protection/>
    </xf>
    <xf numFmtId="49" fontId="9" fillId="0" borderId="12" xfId="45" applyNumberFormat="1" applyFont="1" applyFill="1" applyBorder="1" applyAlignment="1">
      <alignment vertical="top" wrapText="1"/>
      <protection/>
    </xf>
    <xf numFmtId="49" fontId="9" fillId="0" borderId="13" xfId="45" applyNumberFormat="1" applyFont="1" applyFill="1" applyBorder="1" applyAlignment="1">
      <alignment vertical="top" wrapText="1"/>
      <protection/>
    </xf>
    <xf numFmtId="4" fontId="0" fillId="0" borderId="12" xfId="43" applyNumberFormat="1" applyFont="1" applyBorder="1" applyAlignment="1">
      <alignment/>
      <protection/>
    </xf>
    <xf numFmtId="49" fontId="4" fillId="0" borderId="14" xfId="43" applyNumberFormat="1" applyFont="1" applyBorder="1" applyAlignment="1">
      <alignment vertical="top"/>
      <protection/>
    </xf>
    <xf numFmtId="49" fontId="4" fillId="0" borderId="15" xfId="43" applyNumberFormat="1" applyFont="1" applyBorder="1" applyAlignment="1">
      <alignment vertical="top"/>
      <protection/>
    </xf>
    <xf numFmtId="0" fontId="4" fillId="0" borderId="15" xfId="43" applyFont="1" applyBorder="1">
      <alignment/>
      <protection/>
    </xf>
    <xf numFmtId="49" fontId="8" fillId="0" borderId="12" xfId="43" applyNumberFormat="1" applyFont="1" applyBorder="1" applyAlignment="1">
      <alignment vertical="top"/>
      <protection/>
    </xf>
    <xf numFmtId="0" fontId="8" fillId="0" borderId="12" xfId="43" applyFont="1" applyBorder="1">
      <alignment/>
      <protection/>
    </xf>
    <xf numFmtId="0" fontId="8" fillId="0" borderId="0" xfId="43" applyFont="1">
      <alignment/>
      <protection/>
    </xf>
    <xf numFmtId="4" fontId="8" fillId="0" borderId="12" xfId="43" applyNumberFormat="1" applyFont="1" applyBorder="1" applyAlignment="1">
      <alignment/>
      <protection/>
    </xf>
    <xf numFmtId="4" fontId="8" fillId="0" borderId="12" xfId="43" applyNumberFormat="1" applyFont="1" applyBorder="1">
      <alignment/>
      <protection/>
    </xf>
    <xf numFmtId="49" fontId="4" fillId="0" borderId="0" xfId="43" applyNumberFormat="1" applyFill="1" applyAlignment="1">
      <alignment vertical="top" wrapText="1"/>
      <protection/>
    </xf>
    <xf numFmtId="0" fontId="4" fillId="0" borderId="0" xfId="43" applyFill="1" applyAlignment="1">
      <alignment vertical="top" wrapText="1"/>
      <protection/>
    </xf>
    <xf numFmtId="4" fontId="4" fillId="0" borderId="0" xfId="43" applyNumberFormat="1" applyFill="1" applyAlignment="1">
      <alignment wrapText="1"/>
      <protection/>
    </xf>
    <xf numFmtId="4" fontId="4" fillId="0" borderId="0" xfId="43" applyNumberFormat="1" applyFont="1" applyFill="1" applyAlignment="1">
      <alignment wrapText="1"/>
      <protection/>
    </xf>
    <xf numFmtId="4" fontId="0" fillId="0" borderId="0" xfId="43" applyNumberFormat="1" applyFont="1" applyFill="1" applyAlignment="1">
      <alignment wrapText="1"/>
      <protection/>
    </xf>
    <xf numFmtId="49" fontId="4" fillId="0" borderId="12" xfId="43" applyNumberFormat="1" applyFill="1" applyBorder="1" applyAlignment="1">
      <alignment vertical="top" wrapText="1"/>
      <protection/>
    </xf>
    <xf numFmtId="4" fontId="4" fillId="0" borderId="12" xfId="43" applyNumberFormat="1" applyFill="1" applyBorder="1" applyAlignment="1">
      <alignment wrapText="1"/>
      <protection/>
    </xf>
    <xf numFmtId="4" fontId="4" fillId="0" borderId="12" xfId="43" applyNumberFormat="1" applyFont="1" applyFill="1" applyBorder="1" applyAlignment="1">
      <alignment wrapText="1"/>
      <protection/>
    </xf>
    <xf numFmtId="49" fontId="9" fillId="34" borderId="12" xfId="45" applyNumberFormat="1" applyFont="1" applyFill="1" applyBorder="1" applyAlignment="1">
      <alignment vertical="top" wrapText="1"/>
      <protection/>
    </xf>
    <xf numFmtId="49" fontId="4" fillId="0" borderId="0" xfId="43" applyNumberFormat="1" applyFill="1" applyAlignment="1">
      <alignment horizontal="left" vertical="top" wrapText="1"/>
      <protection/>
    </xf>
    <xf numFmtId="4" fontId="4" fillId="0" borderId="0" xfId="43" applyNumberFormat="1" applyFont="1" applyAlignment="1">
      <alignment wrapText="1"/>
      <protection/>
    </xf>
    <xf numFmtId="4" fontId="0" fillId="0" borderId="12" xfId="43" applyNumberFormat="1" applyFont="1" applyFill="1" applyBorder="1" applyAlignment="1">
      <alignment wrapText="1"/>
      <protection/>
    </xf>
    <xf numFmtId="49" fontId="4" fillId="0" borderId="0" xfId="43" applyNumberFormat="1" applyAlignment="1">
      <alignment vertical="top"/>
      <protection/>
    </xf>
    <xf numFmtId="49" fontId="4" fillId="0" borderId="12" xfId="43" applyNumberFormat="1" applyBorder="1" applyAlignment="1">
      <alignment vertical="top" wrapText="1"/>
      <protection/>
    </xf>
    <xf numFmtId="49" fontId="4" fillId="0" borderId="12" xfId="43" applyNumberFormat="1" applyBorder="1" applyAlignment="1">
      <alignment vertical="top"/>
      <protection/>
    </xf>
    <xf numFmtId="4" fontId="4" fillId="0" borderId="12" xfId="43" applyNumberFormat="1" applyBorder="1">
      <alignment/>
      <protection/>
    </xf>
    <xf numFmtId="4" fontId="0" fillId="0" borderId="12" xfId="43" applyNumberFormat="1" applyFont="1" applyBorder="1" applyAlignment="1">
      <alignment wrapText="1"/>
      <protection/>
    </xf>
    <xf numFmtId="4" fontId="4" fillId="0" borderId="12" xfId="43" applyNumberFormat="1" applyFont="1" applyBorder="1" applyAlignment="1">
      <alignment wrapText="1"/>
      <protection/>
    </xf>
    <xf numFmtId="49" fontId="4" fillId="0" borderId="14" xfId="43" applyNumberFormat="1" applyFill="1" applyBorder="1" applyAlignment="1">
      <alignment vertical="top" wrapText="1"/>
      <protection/>
    </xf>
    <xf numFmtId="49" fontId="4" fillId="0" borderId="15" xfId="43" applyNumberFormat="1" applyFill="1" applyBorder="1" applyAlignment="1">
      <alignment vertical="top" wrapText="1"/>
      <protection/>
    </xf>
    <xf numFmtId="0" fontId="4" fillId="0" borderId="0" xfId="43" applyAlignment="1">
      <alignment vertical="top"/>
      <protection/>
    </xf>
    <xf numFmtId="49" fontId="4" fillId="0" borderId="0" xfId="43" applyNumberFormat="1" applyFill="1" applyAlignment="1">
      <alignment vertical="top"/>
      <protection/>
    </xf>
    <xf numFmtId="4" fontId="4" fillId="0" borderId="0" xfId="43" applyNumberFormat="1" applyAlignment="1">
      <alignment wrapText="1"/>
      <protection/>
    </xf>
    <xf numFmtId="4" fontId="4" fillId="0" borderId="0" xfId="43" applyNumberFormat="1" applyAlignment="1">
      <alignment vertical="top" wrapText="1"/>
      <protection/>
    </xf>
    <xf numFmtId="4" fontId="0" fillId="0" borderId="0" xfId="43" applyNumberFormat="1" applyFont="1" applyAlignment="1">
      <alignment vertical="top" wrapText="1"/>
      <protection/>
    </xf>
    <xf numFmtId="4" fontId="4" fillId="0" borderId="0" xfId="43" applyNumberFormat="1" applyFont="1" applyAlignment="1">
      <alignment vertical="top" wrapText="1"/>
      <protection/>
    </xf>
    <xf numFmtId="4" fontId="4" fillId="0" borderId="12" xfId="43" applyNumberFormat="1" applyBorder="1" applyAlignment="1">
      <alignment wrapText="1"/>
      <protection/>
    </xf>
    <xf numFmtId="4" fontId="4" fillId="0" borderId="0" xfId="43" applyNumberFormat="1" applyAlignment="1">
      <alignment vertical="top"/>
      <protection/>
    </xf>
    <xf numFmtId="2" fontId="4" fillId="0" borderId="0" xfId="43" applyNumberFormat="1" applyAlignment="1">
      <alignment vertical="top"/>
      <protection/>
    </xf>
    <xf numFmtId="49" fontId="4" fillId="35" borderId="0" xfId="43" applyNumberFormat="1" applyFill="1" applyAlignment="1">
      <alignment vertical="top"/>
      <protection/>
    </xf>
    <xf numFmtId="4" fontId="4" fillId="35" borderId="0" xfId="43" applyNumberFormat="1" applyFill="1" applyAlignment="1">
      <alignment vertical="top"/>
      <protection/>
    </xf>
    <xf numFmtId="49" fontId="4" fillId="0" borderId="16" xfId="43" applyNumberFormat="1" applyFont="1" applyFill="1" applyBorder="1" applyAlignment="1">
      <alignment horizontal="left" vertical="top"/>
      <protection/>
    </xf>
    <xf numFmtId="4" fontId="4" fillId="35" borderId="0" xfId="43" applyNumberFormat="1" applyFont="1" applyFill="1" applyAlignment="1">
      <alignment vertical="top"/>
      <protection/>
    </xf>
    <xf numFmtId="4" fontId="0" fillId="0" borderId="0" xfId="43" applyNumberFormat="1" applyFont="1" applyFill="1" applyAlignment="1">
      <alignment vertical="top" wrapText="1"/>
      <protection/>
    </xf>
    <xf numFmtId="4" fontId="4" fillId="0" borderId="0" xfId="43" applyNumberFormat="1" applyFont="1" applyFill="1" applyAlignment="1">
      <alignment vertical="top" wrapText="1"/>
      <protection/>
    </xf>
    <xf numFmtId="0" fontId="4" fillId="0" borderId="14" xfId="43" applyBorder="1" applyAlignment="1">
      <alignment vertical="top"/>
      <protection/>
    </xf>
    <xf numFmtId="49" fontId="4" fillId="0" borderId="15" xfId="43" applyNumberFormat="1" applyBorder="1" applyAlignment="1">
      <alignment vertical="top"/>
      <protection/>
    </xf>
    <xf numFmtId="0" fontId="4" fillId="0" borderId="12" xfId="43" applyBorder="1" applyAlignment="1">
      <alignment vertical="top"/>
      <protection/>
    </xf>
    <xf numFmtId="0" fontId="4" fillId="0" borderId="12" xfId="43" applyBorder="1">
      <alignment/>
      <protection/>
    </xf>
    <xf numFmtId="0" fontId="4" fillId="0" borderId="0" xfId="43" applyAlignment="1">
      <alignment horizontal="center" vertical="top" wrapText="1"/>
      <protection/>
    </xf>
    <xf numFmtId="0" fontId="0" fillId="0" borderId="0" xfId="43" applyNumberFormat="1" applyFont="1" applyAlignment="1">
      <alignment horizontal="center" vertical="top" wrapText="1"/>
      <protection/>
    </xf>
    <xf numFmtId="0" fontId="0" fillId="0" borderId="12" xfId="43" applyNumberFormat="1" applyFont="1" applyBorder="1" applyAlignment="1">
      <alignment horizontal="center" vertical="top" wrapText="1"/>
      <protection/>
    </xf>
    <xf numFmtId="0" fontId="4" fillId="0" borderId="12" xfId="43" applyBorder="1" applyAlignment="1">
      <alignment horizontal="center" vertical="top" wrapText="1"/>
      <protection/>
    </xf>
    <xf numFmtId="49" fontId="4" fillId="0" borderId="0" xfId="43" applyNumberFormat="1" applyFont="1" applyAlignment="1">
      <alignment vertical="top" wrapText="1"/>
      <protection/>
    </xf>
    <xf numFmtId="49" fontId="4" fillId="0" borderId="14" xfId="43" applyNumberFormat="1" applyBorder="1" applyAlignment="1">
      <alignment vertical="top" wrapText="1"/>
      <protection/>
    </xf>
    <xf numFmtId="49" fontId="4" fillId="0" borderId="15" xfId="43" applyNumberFormat="1" applyBorder="1" applyAlignment="1">
      <alignment vertical="top" wrapText="1"/>
      <protection/>
    </xf>
    <xf numFmtId="0" fontId="4" fillId="0" borderId="15" xfId="43" applyBorder="1" applyAlignment="1">
      <alignment horizontal="center" vertical="top" wrapText="1"/>
      <protection/>
    </xf>
    <xf numFmtId="49" fontId="8" fillId="0" borderId="12" xfId="43" applyNumberFormat="1" applyFont="1" applyBorder="1" applyAlignment="1">
      <alignment vertical="top" wrapText="1"/>
      <protection/>
    </xf>
    <xf numFmtId="0" fontId="8" fillId="0" borderId="12" xfId="43" applyFont="1" applyBorder="1" applyAlignment="1">
      <alignment horizontal="center" vertical="top" wrapText="1"/>
      <protection/>
    </xf>
    <xf numFmtId="4" fontId="8" fillId="0" borderId="12" xfId="43" applyNumberFormat="1" applyFont="1" applyBorder="1" applyAlignment="1">
      <alignment wrapText="1"/>
      <protection/>
    </xf>
    <xf numFmtId="49" fontId="4" fillId="0" borderId="0" xfId="43" applyNumberFormat="1" applyBorder="1" applyAlignment="1">
      <alignment vertical="top" wrapText="1"/>
      <protection/>
    </xf>
    <xf numFmtId="49" fontId="0" fillId="0" borderId="0" xfId="43" applyNumberFormat="1" applyFont="1" applyAlignment="1">
      <alignment vertical="top" wrapText="1"/>
      <protection/>
    </xf>
    <xf numFmtId="0" fontId="0" fillId="0" borderId="0" xfId="43" applyFont="1" applyAlignment="1">
      <alignment vertical="top" wrapText="1"/>
      <protection/>
    </xf>
    <xf numFmtId="0" fontId="0" fillId="0" borderId="0" xfId="43" applyFont="1">
      <alignment/>
      <protection/>
    </xf>
    <xf numFmtId="4" fontId="0" fillId="0" borderId="0" xfId="43" applyNumberFormat="1" applyFont="1">
      <alignment/>
      <protection/>
    </xf>
    <xf numFmtId="4" fontId="0" fillId="0" borderId="0" xfId="43" applyNumberFormat="1" applyFont="1" applyAlignment="1">
      <alignment/>
      <protection/>
    </xf>
    <xf numFmtId="4" fontId="0" fillId="0" borderId="0" xfId="43" applyNumberFormat="1" applyFont="1" applyAlignment="1">
      <alignment wrapText="1"/>
      <protection/>
    </xf>
    <xf numFmtId="0" fontId="4" fillId="0" borderId="0" xfId="43" applyFont="1" applyFill="1" applyAlignment="1">
      <alignment vertical="top" wrapText="1"/>
      <protection/>
    </xf>
    <xf numFmtId="0" fontId="4" fillId="0" borderId="0" xfId="43" applyFill="1" applyAlignment="1">
      <alignment horizontal="center" wrapText="1"/>
      <protection/>
    </xf>
    <xf numFmtId="0" fontId="0" fillId="0" borderId="0" xfId="0" applyAlignment="1">
      <alignment vertical="top"/>
    </xf>
    <xf numFmtId="0" fontId="10" fillId="0" borderId="0" xfId="0" applyFont="1" applyAlignment="1">
      <alignment vertical="top"/>
    </xf>
    <xf numFmtId="0" fontId="0" fillId="0" borderId="0" xfId="0" applyAlignment="1">
      <alignment horizontal="left"/>
    </xf>
    <xf numFmtId="0" fontId="0" fillId="0" borderId="0" xfId="0" applyAlignment="1">
      <alignment horizontal="right" vertical="top" wrapText="1"/>
    </xf>
    <xf numFmtId="0" fontId="3" fillId="0" borderId="0" xfId="0" applyFont="1" applyAlignment="1">
      <alignment vertical="top" wrapText="1"/>
    </xf>
    <xf numFmtId="171" fontId="3" fillId="0" borderId="0" xfId="0" applyNumberFormat="1" applyFont="1" applyAlignment="1">
      <alignment horizontal="right" vertical="top" wrapText="1"/>
    </xf>
    <xf numFmtId="171" fontId="3" fillId="0" borderId="0" xfId="0" applyNumberFormat="1" applyFont="1" applyAlignment="1">
      <alignment horizontal="right" wrapText="1"/>
    </xf>
    <xf numFmtId="4" fontId="3" fillId="0" borderId="0" xfId="0" applyNumberFormat="1" applyFont="1" applyAlignment="1">
      <alignment horizontal="right" vertical="top" wrapText="1"/>
    </xf>
    <xf numFmtId="0" fontId="10" fillId="0" borderId="0" xfId="0" applyFont="1" applyAlignment="1">
      <alignment vertical="top" wrapText="1"/>
    </xf>
    <xf numFmtId="4" fontId="10" fillId="0" borderId="0" xfId="0" applyNumberFormat="1" applyFont="1" applyAlignment="1">
      <alignment horizontal="right" vertical="top" wrapText="1"/>
    </xf>
    <xf numFmtId="0" fontId="50" fillId="4" borderId="0" xfId="0" applyFont="1" applyFill="1" applyAlignment="1" applyProtection="1">
      <alignment/>
      <protection/>
    </xf>
    <xf numFmtId="0" fontId="50" fillId="4" borderId="0" xfId="0" applyFont="1" applyFill="1" applyAlignment="1" applyProtection="1">
      <alignment/>
      <protection locked="0"/>
    </xf>
    <xf numFmtId="0" fontId="50" fillId="4" borderId="0" xfId="0" applyFont="1" applyFill="1" applyAlignment="1" applyProtection="1">
      <alignment horizontal="center"/>
      <protection/>
    </xf>
    <xf numFmtId="0" fontId="50" fillId="4" borderId="0" xfId="0" applyFont="1" applyFill="1" applyBorder="1" applyAlignment="1" applyProtection="1">
      <alignment/>
      <protection locked="0"/>
    </xf>
    <xf numFmtId="0" fontId="50" fillId="4" borderId="16" xfId="0" applyFont="1" applyFill="1" applyBorder="1" applyAlignment="1" applyProtection="1">
      <alignment/>
      <protection locked="0"/>
    </xf>
    <xf numFmtId="0" fontId="50" fillId="4" borderId="0" xfId="0" applyFont="1" applyFill="1" applyBorder="1" applyAlignment="1" applyProtection="1">
      <alignment/>
      <protection/>
    </xf>
    <xf numFmtId="0" fontId="50" fillId="4" borderId="12" xfId="0" applyFont="1" applyFill="1" applyBorder="1" applyAlignment="1" applyProtection="1">
      <alignment/>
      <protection locked="0"/>
    </xf>
    <xf numFmtId="49" fontId="29" fillId="4" borderId="0" xfId="0" applyNumberFormat="1" applyFont="1" applyFill="1" applyBorder="1" applyAlignment="1" applyProtection="1">
      <alignment horizontal="left" vertical="top"/>
      <protection locked="0"/>
    </xf>
    <xf numFmtId="0" fontId="29" fillId="4" borderId="0" xfId="0" applyNumberFormat="1" applyFont="1" applyFill="1" applyBorder="1" applyAlignment="1" applyProtection="1">
      <alignment horizontal="left" vertical="top" wrapText="1"/>
      <protection locked="0"/>
    </xf>
    <xf numFmtId="49" fontId="29" fillId="4" borderId="0" xfId="0" applyNumberFormat="1" applyFont="1" applyFill="1" applyBorder="1" applyAlignment="1" applyProtection="1">
      <alignment horizontal="center" vertical="top"/>
      <protection locked="0"/>
    </xf>
    <xf numFmtId="0" fontId="29" fillId="4" borderId="0" xfId="0" applyNumberFormat="1" applyFont="1" applyFill="1" applyBorder="1" applyAlignment="1" applyProtection="1">
      <alignment horizontal="center" vertical="top"/>
      <protection locked="0"/>
    </xf>
    <xf numFmtId="4" fontId="29" fillId="4" borderId="0" xfId="0" applyNumberFormat="1" applyFont="1" applyFill="1" applyBorder="1" applyAlignment="1" applyProtection="1">
      <alignment horizontal="center" vertical="top"/>
      <protection locked="0"/>
    </xf>
    <xf numFmtId="4" fontId="29" fillId="4" borderId="0" xfId="0" applyNumberFormat="1" applyFont="1" applyFill="1" applyBorder="1" applyAlignment="1">
      <alignment horizontal="center" vertical="top" wrapText="1"/>
    </xf>
    <xf numFmtId="0" fontId="29" fillId="4" borderId="0" xfId="0" applyFont="1" applyFill="1" applyBorder="1" applyAlignment="1" applyProtection="1">
      <alignment vertical="top"/>
      <protection locked="0"/>
    </xf>
    <xf numFmtId="0" fontId="30" fillId="4" borderId="0" xfId="0" applyNumberFormat="1" applyFont="1" applyFill="1" applyBorder="1" applyAlignment="1" applyProtection="1">
      <alignment horizontal="left" vertical="top" wrapText="1"/>
      <protection locked="0"/>
    </xf>
    <xf numFmtId="49" fontId="30" fillId="4" borderId="0" xfId="0" applyNumberFormat="1" applyFont="1" applyFill="1" applyBorder="1" applyAlignment="1" applyProtection="1">
      <alignment horizontal="center" vertical="top"/>
      <protection locked="0"/>
    </xf>
    <xf numFmtId="0" fontId="30" fillId="4" borderId="0" xfId="0" applyNumberFormat="1" applyFont="1" applyFill="1" applyBorder="1" applyAlignment="1" applyProtection="1">
      <alignment horizontal="center" vertical="top"/>
      <protection locked="0"/>
    </xf>
    <xf numFmtId="0" fontId="30" fillId="4" borderId="0" xfId="0" applyFont="1" applyFill="1" applyBorder="1" applyAlignment="1" applyProtection="1">
      <alignment vertical="top"/>
      <protection locked="0"/>
    </xf>
    <xf numFmtId="4" fontId="31" fillId="4" borderId="0" xfId="0" applyNumberFormat="1" applyFont="1" applyFill="1" applyBorder="1" applyAlignment="1" applyProtection="1">
      <alignment horizontal="center" vertical="top"/>
      <protection locked="0"/>
    </xf>
    <xf numFmtId="4" fontId="21" fillId="4" borderId="0" xfId="0" applyNumberFormat="1" applyFont="1" applyFill="1" applyBorder="1" applyAlignment="1">
      <alignment horizontal="center" vertical="top" wrapText="1"/>
    </xf>
    <xf numFmtId="0" fontId="29" fillId="4" borderId="0" xfId="0" applyNumberFormat="1" applyFont="1" applyFill="1" applyBorder="1" applyAlignment="1" applyProtection="1">
      <alignment horizontal="right" vertical="top"/>
      <protection locked="0"/>
    </xf>
    <xf numFmtId="4" fontId="30" fillId="4" borderId="0" xfId="0" applyNumberFormat="1" applyFont="1" applyFill="1" applyBorder="1" applyAlignment="1">
      <alignment vertical="top" wrapText="1"/>
    </xf>
    <xf numFmtId="4" fontId="29" fillId="4" borderId="0" xfId="0" applyNumberFormat="1" applyFont="1" applyFill="1" applyBorder="1" applyAlignment="1" applyProtection="1">
      <alignment vertical="top"/>
      <protection locked="0"/>
    </xf>
    <xf numFmtId="0" fontId="29" fillId="4" borderId="0" xfId="0" applyFont="1" applyFill="1" applyBorder="1" applyAlignment="1" applyProtection="1">
      <alignment horizontal="center" vertical="top"/>
      <protection locked="0"/>
    </xf>
    <xf numFmtId="49" fontId="30" fillId="4" borderId="0" xfId="0" applyNumberFormat="1" applyFont="1" applyFill="1" applyBorder="1" applyAlignment="1" applyProtection="1">
      <alignment vertical="top"/>
      <protection locked="0"/>
    </xf>
    <xf numFmtId="49" fontId="30" fillId="4" borderId="0" xfId="0" applyNumberFormat="1" applyFont="1" applyFill="1" applyBorder="1" applyAlignment="1">
      <alignment horizontal="left" vertical="top" wrapText="1"/>
    </xf>
    <xf numFmtId="49" fontId="30" fillId="4" borderId="0" xfId="0" applyNumberFormat="1" applyFont="1" applyFill="1" applyBorder="1" applyAlignment="1" applyProtection="1">
      <alignment horizontal="left" vertical="top"/>
      <protection locked="0"/>
    </xf>
    <xf numFmtId="0" fontId="30" fillId="4" borderId="0" xfId="0" applyNumberFormat="1" applyFont="1" applyFill="1" applyBorder="1" applyAlignment="1" applyProtection="1">
      <alignment horizontal="right" vertical="top"/>
      <protection locked="0"/>
    </xf>
    <xf numFmtId="4" fontId="31" fillId="4" borderId="0" xfId="0" applyNumberFormat="1" applyFont="1" applyFill="1" applyBorder="1" applyAlignment="1" applyProtection="1">
      <alignment horizontal="right" vertical="top"/>
      <protection locked="0"/>
    </xf>
    <xf numFmtId="4" fontId="21" fillId="4" borderId="0" xfId="0" applyNumberFormat="1" applyFont="1" applyFill="1" applyBorder="1" applyAlignment="1">
      <alignment vertical="top" wrapText="1"/>
    </xf>
    <xf numFmtId="0" fontId="30" fillId="4" borderId="0" xfId="0" applyFont="1" applyFill="1" applyBorder="1" applyAlignment="1" applyProtection="1">
      <alignment vertical="top" wrapText="1"/>
      <protection locked="0"/>
    </xf>
    <xf numFmtId="0" fontId="31" fillId="4" borderId="0" xfId="0" applyFont="1" applyFill="1" applyBorder="1" applyAlignment="1" applyProtection="1">
      <alignment horizontal="center" vertical="top"/>
      <protection locked="0"/>
    </xf>
    <xf numFmtId="49" fontId="29" fillId="4" borderId="0" xfId="0" applyNumberFormat="1" applyFont="1" applyFill="1" applyBorder="1" applyAlignment="1">
      <alignment vertical="top"/>
    </xf>
    <xf numFmtId="49" fontId="13" fillId="4" borderId="0" xfId="0" applyNumberFormat="1" applyFont="1" applyFill="1" applyBorder="1" applyAlignment="1" applyProtection="1">
      <alignment horizontal="left" vertical="top"/>
      <protection locked="0"/>
    </xf>
    <xf numFmtId="0" fontId="13" fillId="4" borderId="0" xfId="0" applyNumberFormat="1" applyFont="1" applyFill="1" applyBorder="1" applyAlignment="1" applyProtection="1">
      <alignment horizontal="right" vertical="top"/>
      <protection locked="0"/>
    </xf>
    <xf numFmtId="4" fontId="31" fillId="4" borderId="0" xfId="0" applyNumberFormat="1" applyFont="1" applyFill="1" applyBorder="1" applyAlignment="1" applyProtection="1">
      <alignment vertical="top"/>
      <protection locked="0"/>
    </xf>
    <xf numFmtId="49" fontId="29" fillId="4" borderId="0" xfId="0" applyNumberFormat="1" applyFont="1" applyFill="1" applyBorder="1" applyAlignment="1">
      <alignment horizontal="left" vertical="top" wrapText="1"/>
    </xf>
    <xf numFmtId="49" fontId="29" fillId="4" borderId="0" xfId="0" applyNumberFormat="1" applyFont="1" applyFill="1" applyBorder="1" applyAlignment="1">
      <alignment horizontal="right" vertical="top" wrapText="1"/>
    </xf>
    <xf numFmtId="0" fontId="30" fillId="4" borderId="0" xfId="0" applyFont="1" applyFill="1" applyBorder="1" applyAlignment="1">
      <alignment vertical="top" wrapText="1"/>
    </xf>
    <xf numFmtId="49" fontId="29" fillId="4" borderId="0" xfId="0" applyNumberFormat="1" applyFont="1" applyFill="1" applyBorder="1" applyAlignment="1" applyProtection="1">
      <alignment horizontal="left" vertical="top" wrapText="1"/>
      <protection locked="0"/>
    </xf>
    <xf numFmtId="49" fontId="31" fillId="4" borderId="0" xfId="0" applyNumberFormat="1" applyFont="1" applyFill="1" applyBorder="1" applyAlignment="1" applyProtection="1">
      <alignment horizontal="left" vertical="top" wrapText="1"/>
      <protection locked="0"/>
    </xf>
    <xf numFmtId="0" fontId="21" fillId="4" borderId="0" xfId="0" applyNumberFormat="1" applyFont="1" applyFill="1" applyBorder="1" applyAlignment="1" applyProtection="1">
      <alignment horizontal="left" vertical="top" wrapText="1"/>
      <protection locked="0"/>
    </xf>
    <xf numFmtId="0" fontId="31" fillId="4" borderId="0" xfId="0" applyNumberFormat="1" applyFont="1" applyFill="1" applyBorder="1" applyAlignment="1" applyProtection="1">
      <alignment horizontal="left" vertical="top" wrapText="1"/>
      <protection locked="0"/>
    </xf>
    <xf numFmtId="0" fontId="31" fillId="4" borderId="0" xfId="0" applyNumberFormat="1" applyFont="1" applyFill="1" applyBorder="1" applyAlignment="1" applyProtection="1">
      <alignment horizontal="right" vertical="top"/>
      <protection locked="0"/>
    </xf>
    <xf numFmtId="0" fontId="29" fillId="4" borderId="0" xfId="0" applyFont="1" applyFill="1" applyBorder="1" applyAlignment="1" applyProtection="1">
      <alignment vertical="top" wrapText="1"/>
      <protection locked="0"/>
    </xf>
    <xf numFmtId="0" fontId="31" fillId="4" borderId="0" xfId="0" applyFont="1" applyFill="1" applyBorder="1" applyAlignment="1" applyProtection="1">
      <alignment vertical="top"/>
      <protection locked="0"/>
    </xf>
    <xf numFmtId="49" fontId="29" fillId="4" borderId="0" xfId="0" applyNumberFormat="1" applyFont="1" applyFill="1" applyBorder="1" applyAlignment="1" applyProtection="1">
      <alignment vertical="top"/>
      <protection locked="0"/>
    </xf>
    <xf numFmtId="4" fontId="31" fillId="4" borderId="0" xfId="0" applyNumberFormat="1" applyFont="1" applyFill="1" applyBorder="1" applyAlignment="1">
      <alignment vertical="top" wrapText="1"/>
    </xf>
    <xf numFmtId="0" fontId="29" fillId="4" borderId="0" xfId="0" applyFont="1" applyFill="1" applyBorder="1" applyAlignment="1" applyProtection="1">
      <alignment horizontal="left" vertical="top" wrapText="1"/>
      <protection locked="0"/>
    </xf>
    <xf numFmtId="0" fontId="30" fillId="4" borderId="0" xfId="0" applyNumberFormat="1" applyFont="1" applyFill="1" applyBorder="1" applyAlignment="1" applyProtection="1" quotePrefix="1">
      <alignment horizontal="left" vertical="top" wrapText="1"/>
      <protection locked="0"/>
    </xf>
    <xf numFmtId="0" fontId="30" fillId="4" borderId="0" xfId="0" applyNumberFormat="1" applyFont="1" applyFill="1" applyBorder="1" applyAlignment="1" applyProtection="1">
      <alignment horizontal="left" vertical="top"/>
      <protection locked="0"/>
    </xf>
    <xf numFmtId="49" fontId="30" fillId="4" borderId="0" xfId="0" applyNumberFormat="1" applyFont="1" applyFill="1" applyBorder="1" applyAlignment="1" applyProtection="1">
      <alignment horizontal="right" vertical="top"/>
      <protection locked="0"/>
    </xf>
    <xf numFmtId="4" fontId="30" fillId="4" borderId="0" xfId="0" applyNumberFormat="1" applyFont="1" applyFill="1" applyBorder="1" applyAlignment="1" applyProtection="1">
      <alignment horizontal="right" vertical="top"/>
      <protection locked="0"/>
    </xf>
    <xf numFmtId="4" fontId="21" fillId="4" borderId="0" xfId="0" applyNumberFormat="1" applyFont="1" applyFill="1" applyBorder="1" applyAlignment="1" applyProtection="1">
      <alignment horizontal="right" vertical="top"/>
      <protection locked="0"/>
    </xf>
    <xf numFmtId="49" fontId="31" fillId="4" borderId="0" xfId="0" applyNumberFormat="1" applyFont="1" applyFill="1" applyBorder="1" applyAlignment="1" applyProtection="1">
      <alignment vertical="top"/>
      <protection locked="0"/>
    </xf>
    <xf numFmtId="0" fontId="30" fillId="4" borderId="0" xfId="0" applyFont="1" applyFill="1" applyBorder="1" applyAlignment="1" applyProtection="1" quotePrefix="1">
      <alignment vertical="top"/>
      <protection locked="0"/>
    </xf>
    <xf numFmtId="0" fontId="21" fillId="4" borderId="0" xfId="0" applyFont="1" applyFill="1" applyBorder="1" applyAlignment="1" applyProtection="1">
      <alignment vertical="top"/>
      <protection locked="0"/>
    </xf>
    <xf numFmtId="0" fontId="21" fillId="4" borderId="0" xfId="0" applyNumberFormat="1" applyFont="1" applyFill="1" applyBorder="1" applyAlignment="1" applyProtection="1">
      <alignment horizontal="right" vertical="top"/>
      <protection locked="0"/>
    </xf>
    <xf numFmtId="49" fontId="31" fillId="4" borderId="0" xfId="0" applyNumberFormat="1" applyFont="1" applyFill="1" applyBorder="1" applyAlignment="1" applyProtection="1">
      <alignment horizontal="left" vertical="top"/>
      <protection locked="0"/>
    </xf>
    <xf numFmtId="4" fontId="21" fillId="4" borderId="0" xfId="0" applyNumberFormat="1" applyFont="1" applyFill="1" applyBorder="1" applyAlignment="1" applyProtection="1">
      <alignment vertical="top"/>
      <protection locked="0"/>
    </xf>
    <xf numFmtId="4" fontId="31" fillId="4" borderId="0" xfId="0" applyNumberFormat="1" applyFont="1" applyFill="1" applyBorder="1" applyAlignment="1" applyProtection="1">
      <alignment horizontal="right" vertical="center"/>
      <protection locked="0"/>
    </xf>
    <xf numFmtId="4" fontId="21" fillId="4" borderId="0" xfId="0" applyNumberFormat="1" applyFont="1" applyFill="1" applyBorder="1" applyAlignment="1">
      <alignment vertical="center" wrapText="1"/>
    </xf>
    <xf numFmtId="4" fontId="29" fillId="4" borderId="0" xfId="0" applyNumberFormat="1" applyFont="1" applyFill="1" applyBorder="1" applyAlignment="1" applyProtection="1">
      <alignment vertical="center"/>
      <protection locked="0"/>
    </xf>
    <xf numFmtId="49" fontId="29" fillId="4" borderId="0" xfId="0" applyNumberFormat="1" applyFont="1" applyFill="1" applyBorder="1" applyAlignment="1" applyProtection="1">
      <alignment horizontal="right" vertical="top"/>
      <protection locked="0"/>
    </xf>
    <xf numFmtId="4" fontId="30" fillId="4" borderId="0" xfId="0" applyNumberFormat="1" applyFont="1" applyFill="1" applyBorder="1" applyAlignment="1">
      <alignment vertical="center" wrapText="1"/>
    </xf>
    <xf numFmtId="4" fontId="29" fillId="4" borderId="0" xfId="0" applyNumberFormat="1" applyFont="1" applyFill="1" applyBorder="1" applyAlignment="1" applyProtection="1">
      <alignment horizontal="right" vertical="center"/>
      <protection locked="0"/>
    </xf>
    <xf numFmtId="0" fontId="30" fillId="4" borderId="0" xfId="42" applyFont="1" applyFill="1" applyBorder="1" applyAlignment="1" applyProtection="1" quotePrefix="1">
      <alignment vertical="top" wrapText="1"/>
      <protection locked="0"/>
    </xf>
    <xf numFmtId="49" fontId="21" fillId="4" borderId="0" xfId="0" applyNumberFormat="1" applyFont="1" applyFill="1" applyBorder="1" applyAlignment="1" applyProtection="1">
      <alignment horizontal="left" vertical="top"/>
      <protection locked="0"/>
    </xf>
    <xf numFmtId="49" fontId="29" fillId="4" borderId="0" xfId="0" applyNumberFormat="1" applyFont="1" applyFill="1" applyBorder="1" applyAlignment="1" applyProtection="1">
      <alignment vertical="top" wrapText="1"/>
      <protection locked="0"/>
    </xf>
    <xf numFmtId="0" fontId="30" fillId="4" borderId="0" xfId="0" applyFont="1" applyFill="1" applyBorder="1" applyAlignment="1" applyProtection="1">
      <alignment horizontal="left" vertical="top" wrapText="1"/>
      <protection locked="0"/>
    </xf>
    <xf numFmtId="0" fontId="30" fillId="4" borderId="0" xfId="0" applyFont="1" applyFill="1" applyBorder="1" applyAlignment="1" applyProtection="1">
      <alignment horizontal="left" vertical="top"/>
      <protection locked="0"/>
    </xf>
    <xf numFmtId="0" fontId="21" fillId="4" borderId="0" xfId="0" applyFont="1" applyFill="1" applyBorder="1" applyAlignment="1" applyProtection="1">
      <alignment horizontal="left" vertical="top"/>
      <protection locked="0"/>
    </xf>
    <xf numFmtId="4" fontId="31" fillId="4" borderId="0" xfId="0" applyNumberFormat="1" applyFont="1" applyFill="1" applyBorder="1" applyAlignment="1" applyProtection="1">
      <alignment vertical="center"/>
      <protection locked="0"/>
    </xf>
    <xf numFmtId="0" fontId="29" fillId="4" borderId="0" xfId="0" applyFont="1" applyFill="1" applyBorder="1" applyAlignment="1">
      <alignment horizontal="left" vertical="center"/>
    </xf>
    <xf numFmtId="0" fontId="30" fillId="4" borderId="0" xfId="0" applyFont="1" applyFill="1" applyBorder="1" applyAlignment="1">
      <alignment horizontal="center" vertical="center"/>
    </xf>
    <xf numFmtId="0" fontId="30" fillId="4" borderId="0" xfId="0" applyFont="1" applyFill="1" applyBorder="1" applyAlignment="1" applyProtection="1" quotePrefix="1">
      <alignment horizontal="left" vertical="top" wrapText="1"/>
      <protection locked="0"/>
    </xf>
    <xf numFmtId="0" fontId="30" fillId="4" borderId="0" xfId="0" applyFont="1" applyFill="1" applyBorder="1" applyAlignment="1">
      <alignment horizontal="left" vertical="top"/>
    </xf>
    <xf numFmtId="0" fontId="30" fillId="4" borderId="0" xfId="0" applyFont="1" applyFill="1" applyBorder="1" applyAlignment="1">
      <alignment horizontal="center" vertical="top"/>
    </xf>
    <xf numFmtId="0" fontId="30" fillId="4" borderId="0" xfId="0" applyNumberFormat="1" applyFont="1" applyFill="1" applyBorder="1" applyAlignment="1">
      <alignment horizontal="center" vertical="top"/>
    </xf>
    <xf numFmtId="0" fontId="30" fillId="4" borderId="0" xfId="0" applyNumberFormat="1" applyFont="1" applyFill="1" applyBorder="1" applyAlignment="1">
      <alignment vertical="top"/>
    </xf>
    <xf numFmtId="0" fontId="30" fillId="4" borderId="0" xfId="0" applyFont="1" applyFill="1" applyBorder="1" applyAlignment="1" applyProtection="1">
      <alignment horizontal="right" vertical="top"/>
      <protection locked="0"/>
    </xf>
    <xf numFmtId="4" fontId="30" fillId="4" borderId="0" xfId="0" applyNumberFormat="1" applyFont="1" applyFill="1" applyBorder="1" applyAlignment="1" applyProtection="1">
      <alignment vertical="top"/>
      <protection locked="0"/>
    </xf>
    <xf numFmtId="4" fontId="29" fillId="4" borderId="0" xfId="0" applyNumberFormat="1" applyFont="1" applyFill="1" applyBorder="1" applyAlignment="1" applyProtection="1">
      <alignment horizontal="right" vertical="top"/>
      <protection locked="0"/>
    </xf>
    <xf numFmtId="49" fontId="21" fillId="4" borderId="0" xfId="0" applyNumberFormat="1" applyFont="1" applyFill="1" applyBorder="1" applyAlignment="1" applyProtection="1">
      <alignment vertical="top"/>
      <protection locked="0"/>
    </xf>
    <xf numFmtId="0" fontId="21" fillId="4" borderId="0" xfId="0" applyFont="1" applyFill="1" applyBorder="1" applyAlignment="1" applyProtection="1">
      <alignment vertical="top" wrapText="1"/>
      <protection locked="0"/>
    </xf>
    <xf numFmtId="0" fontId="21" fillId="4" borderId="0" xfId="0" applyFont="1" applyFill="1" applyBorder="1" applyAlignment="1" applyProtection="1">
      <alignment horizontal="right" vertical="top"/>
      <protection locked="0"/>
    </xf>
    <xf numFmtId="0" fontId="29" fillId="4" borderId="0" xfId="0" applyFont="1" applyFill="1" applyBorder="1" applyAlignment="1">
      <alignment vertical="top" wrapText="1"/>
    </xf>
    <xf numFmtId="0" fontId="30" fillId="4" borderId="0" xfId="0" applyFont="1" applyFill="1" applyBorder="1" applyAlignment="1">
      <alignment horizontal="left" vertical="top" wrapText="1"/>
    </xf>
    <xf numFmtId="0" fontId="30" fillId="4" borderId="0" xfId="0" applyFont="1" applyFill="1" applyBorder="1" applyAlignment="1" quotePrefix="1">
      <alignment horizontal="left" vertical="top" wrapText="1"/>
    </xf>
  </cellXfs>
  <cellStyles count="54">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Keš" xfId="36"/>
    <cellStyle name="Naslov" xfId="37"/>
    <cellStyle name="Naslov 1" xfId="38"/>
    <cellStyle name="Naslov 2" xfId="39"/>
    <cellStyle name="Naslov 3" xfId="40"/>
    <cellStyle name="Naslov 4" xfId="41"/>
    <cellStyle name="Navadno_predrac-voda" xfId="42"/>
    <cellStyle name="Navadno_sentvid_gradbena_popis_tmp" xfId="43"/>
    <cellStyle name="Nevtralno" xfId="44"/>
    <cellStyle name="Normal_Sheet2" xfId="45"/>
    <cellStyle name="Followed Hyperlink" xfId="46"/>
    <cellStyle name="Percent" xfId="47"/>
    <cellStyle name="Opomba" xfId="48"/>
    <cellStyle name="Opozorilo"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tekst-levo" xfId="61"/>
    <cellStyle name="Currency" xfId="62"/>
    <cellStyle name="Currency [0]" xfId="63"/>
    <cellStyle name="Comma" xfId="64"/>
    <cellStyle name="Comma [0]" xfId="65"/>
    <cellStyle name="Vnos" xfId="66"/>
    <cellStyle name="Vsota"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ihaK\Local%20Settings\Temporary%20Internet%20Files\OLK4\sentvid_gradbena_popis_tm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losno"/>
      <sheetName val="01.dovozna cesta"/>
      <sheetName val="SBR reaktor"/>
      <sheetName val="07.merilno mesto"/>
      <sheetName val="08.zunanja ureditev"/>
      <sheetName val="predizmere upravni"/>
      <sheetName val="List3"/>
    </sheetNames>
    <sheetDataSet>
      <sheetData sheetId="5">
        <row r="3">
          <cell r="H3">
            <v>23.200000000000003</v>
          </cell>
        </row>
        <row r="4">
          <cell r="H4">
            <v>133.39999999999998</v>
          </cell>
        </row>
        <row r="5">
          <cell r="F5">
            <v>116</v>
          </cell>
        </row>
        <row r="6">
          <cell r="H6">
            <v>66.52799999999999</v>
          </cell>
        </row>
        <row r="10">
          <cell r="H10">
            <v>8.4</v>
          </cell>
        </row>
        <row r="22">
          <cell r="H22">
            <v>26.1248</v>
          </cell>
        </row>
        <row r="26">
          <cell r="H26">
            <v>12.799999999999999</v>
          </cell>
        </row>
        <row r="30">
          <cell r="H30">
            <v>3.7080000000000006</v>
          </cell>
        </row>
        <row r="38">
          <cell r="F38">
            <v>10.4</v>
          </cell>
        </row>
        <row r="42">
          <cell r="F42">
            <v>44.8</v>
          </cell>
        </row>
        <row r="46">
          <cell r="F46">
            <v>19.92</v>
          </cell>
        </row>
        <row r="47">
          <cell r="F47">
            <v>80.36</v>
          </cell>
        </row>
        <row r="51">
          <cell r="F51">
            <v>168.352</v>
          </cell>
        </row>
        <row r="52">
          <cell r="F52">
            <v>36</v>
          </cell>
        </row>
        <row r="55">
          <cell r="F55">
            <v>64</v>
          </cell>
        </row>
        <row r="58">
          <cell r="F58">
            <v>23.855999999999998</v>
          </cell>
        </row>
        <row r="60">
          <cell r="F60">
            <v>71.456</v>
          </cell>
          <cell r="H60">
            <v>21.436799999999998</v>
          </cell>
        </row>
        <row r="61">
          <cell r="H61">
            <v>12.991999999999999</v>
          </cell>
        </row>
        <row r="62">
          <cell r="F62">
            <v>129.92</v>
          </cell>
        </row>
        <row r="63">
          <cell r="F63">
            <v>16.24</v>
          </cell>
          <cell r="H63">
            <v>0.8119999999999999</v>
          </cell>
        </row>
        <row r="64">
          <cell r="H64">
            <v>5.736000000000001</v>
          </cell>
        </row>
        <row r="68">
          <cell r="G68">
            <v>119.36</v>
          </cell>
        </row>
        <row r="72">
          <cell r="G72">
            <v>22.52</v>
          </cell>
        </row>
        <row r="76">
          <cell r="G76">
            <v>98.4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9"/>
  <sheetViews>
    <sheetView showGridLines="0" view="pageBreakPreview" zoomScale="60" zoomScaleNormal="75" zoomScalePageLayoutView="0" workbookViewId="0" topLeftCell="A1">
      <selection activeCell="H50" sqref="H50"/>
    </sheetView>
  </sheetViews>
  <sheetFormatPr defaultColWidth="9.140625" defaultRowHeight="12.75" outlineLevelRow="1"/>
  <cols>
    <col min="1" max="1" width="7.140625" style="38" customWidth="1"/>
    <col min="2" max="2" width="7.57421875" style="38" customWidth="1"/>
    <col min="3" max="3" width="0" style="38" hidden="1" customWidth="1"/>
    <col min="4" max="4" width="45.57421875" style="95" customWidth="1"/>
    <col min="5" max="5" width="9.140625" style="96" customWidth="1"/>
    <col min="6" max="6" width="11.28125" style="40" customWidth="1"/>
    <col min="7" max="7" width="13.421875" style="41" customWidth="1"/>
    <col min="8" max="8" width="15.57421875" style="41" customWidth="1"/>
    <col min="9" max="16384" width="9.140625" style="26" customWidth="1"/>
  </cols>
  <sheetData>
    <row r="1" spans="1:8" s="6" customFormat="1" ht="15.75" customHeight="1">
      <c r="A1" s="2" t="s">
        <v>514</v>
      </c>
      <c r="B1" s="2" t="s">
        <v>515</v>
      </c>
      <c r="C1" s="3" t="s">
        <v>516</v>
      </c>
      <c r="D1" s="4" t="s">
        <v>517</v>
      </c>
      <c r="E1" s="5" t="s">
        <v>518</v>
      </c>
      <c r="F1" s="5" t="s">
        <v>519</v>
      </c>
      <c r="G1" s="5" t="s">
        <v>520</v>
      </c>
      <c r="H1" s="5" t="s">
        <v>521</v>
      </c>
    </row>
    <row r="2" spans="1:8" s="8" customFormat="1" ht="12.75">
      <c r="A2" s="7" t="s">
        <v>522</v>
      </c>
      <c r="B2" s="7"/>
      <c r="D2" s="9" t="s">
        <v>523</v>
      </c>
      <c r="E2" s="10"/>
      <c r="F2" s="11"/>
      <c r="G2" s="11"/>
      <c r="H2" s="12"/>
    </row>
    <row r="3" spans="1:8" s="8" customFormat="1" ht="12.75">
      <c r="A3" s="7" t="s">
        <v>522</v>
      </c>
      <c r="B3" s="7" t="s">
        <v>522</v>
      </c>
      <c r="D3" s="13" t="s">
        <v>524</v>
      </c>
      <c r="F3" s="11"/>
      <c r="G3" s="11"/>
      <c r="H3" s="12"/>
    </row>
    <row r="4" spans="1:8" s="8" customFormat="1" ht="12.75">
      <c r="A4" s="7" t="s">
        <v>522</v>
      </c>
      <c r="B4" s="7" t="s">
        <v>525</v>
      </c>
      <c r="C4" s="14" t="s">
        <v>526</v>
      </c>
      <c r="D4" s="13" t="s">
        <v>527</v>
      </c>
      <c r="E4" s="8" t="s">
        <v>420</v>
      </c>
      <c r="F4" s="11">
        <v>9</v>
      </c>
      <c r="G4" s="15"/>
      <c r="H4" s="12">
        <f>+ROUND(F4*G4,2)</f>
        <v>0</v>
      </c>
    </row>
    <row r="5" spans="1:8" s="8" customFormat="1" ht="12.75">
      <c r="A5" s="7" t="s">
        <v>522</v>
      </c>
      <c r="B5" s="7" t="s">
        <v>528</v>
      </c>
      <c r="C5" s="14" t="s">
        <v>529</v>
      </c>
      <c r="D5" s="13" t="s">
        <v>530</v>
      </c>
      <c r="E5" s="8" t="s">
        <v>727</v>
      </c>
      <c r="F5" s="11">
        <v>8</v>
      </c>
      <c r="G5" s="15"/>
      <c r="H5" s="12">
        <f>+ROUND(F5*G5,2)</f>
        <v>0</v>
      </c>
    </row>
    <row r="6" spans="1:8" s="8" customFormat="1" ht="12.75">
      <c r="A6" s="7" t="s">
        <v>522</v>
      </c>
      <c r="B6" s="7" t="s">
        <v>531</v>
      </c>
      <c r="C6" s="14" t="s">
        <v>532</v>
      </c>
      <c r="D6" s="13" t="s">
        <v>533</v>
      </c>
      <c r="E6" s="8" t="s">
        <v>727</v>
      </c>
      <c r="F6" s="11">
        <v>2</v>
      </c>
      <c r="G6" s="15"/>
      <c r="H6" s="12">
        <f>+ROUND(F6*G6,2)</f>
        <v>0</v>
      </c>
    </row>
    <row r="7" spans="1:8" s="17" customFormat="1" ht="12.75">
      <c r="A7" s="7" t="s">
        <v>522</v>
      </c>
      <c r="B7" s="7" t="s">
        <v>534</v>
      </c>
      <c r="C7" s="8"/>
      <c r="D7" s="16" t="s">
        <v>535</v>
      </c>
      <c r="E7" s="17" t="s">
        <v>420</v>
      </c>
      <c r="F7" s="11">
        <v>17.2</v>
      </c>
      <c r="G7" s="11"/>
      <c r="H7" s="12">
        <f>+ROUND(F7*G7,2)</f>
        <v>0</v>
      </c>
    </row>
    <row r="8" spans="1:8" s="17" customFormat="1" ht="12.75">
      <c r="A8" s="7" t="s">
        <v>522</v>
      </c>
      <c r="B8" s="7" t="s">
        <v>536</v>
      </c>
      <c r="C8" s="8"/>
      <c r="D8" s="16" t="s">
        <v>537</v>
      </c>
      <c r="E8" s="17" t="s">
        <v>727</v>
      </c>
      <c r="F8" s="11">
        <v>1</v>
      </c>
      <c r="G8" s="11"/>
      <c r="H8" s="12">
        <f>+ROUND(F8*G8,2)</f>
        <v>0</v>
      </c>
    </row>
    <row r="9" spans="1:8" s="17" customFormat="1" ht="12.75">
      <c r="A9" s="18" t="s">
        <v>522</v>
      </c>
      <c r="B9" s="18" t="s">
        <v>522</v>
      </c>
      <c r="C9" s="19"/>
      <c r="D9" s="16" t="s">
        <v>538</v>
      </c>
      <c r="F9" s="20"/>
      <c r="G9" s="20"/>
      <c r="H9" s="21">
        <f>SUM(H4:H8)</f>
        <v>0</v>
      </c>
    </row>
    <row r="10" spans="1:8" s="17" customFormat="1" ht="12.75">
      <c r="A10" s="7"/>
      <c r="B10" s="7"/>
      <c r="C10" s="8"/>
      <c r="D10" s="16"/>
      <c r="F10" s="11"/>
      <c r="G10" s="11"/>
      <c r="H10" s="12"/>
    </row>
    <row r="11" spans="1:8" s="17" customFormat="1" ht="12.75">
      <c r="A11" s="7" t="s">
        <v>522</v>
      </c>
      <c r="B11" s="7" t="s">
        <v>324</v>
      </c>
      <c r="C11" s="8"/>
      <c r="D11" s="16" t="s">
        <v>539</v>
      </c>
      <c r="F11" s="11"/>
      <c r="G11" s="11"/>
      <c r="H11" s="12"/>
    </row>
    <row r="12" spans="1:8" s="17" customFormat="1" ht="25.5">
      <c r="A12" s="7" t="s">
        <v>522</v>
      </c>
      <c r="B12" s="7" t="s">
        <v>540</v>
      </c>
      <c r="C12" s="14" t="s">
        <v>541</v>
      </c>
      <c r="D12" s="16" t="s">
        <v>542</v>
      </c>
      <c r="E12" s="17" t="s">
        <v>543</v>
      </c>
      <c r="F12" s="11">
        <f>13*12*0.2</f>
        <v>31.200000000000003</v>
      </c>
      <c r="G12" s="15"/>
      <c r="H12" s="12">
        <f aca="true" t="shared" si="0" ref="H12:H24">+ROUND(F12*G12,2)</f>
        <v>0</v>
      </c>
    </row>
    <row r="13" spans="1:8" s="17" customFormat="1" ht="12.75">
      <c r="A13" s="7" t="s">
        <v>522</v>
      </c>
      <c r="B13" s="7" t="s">
        <v>544</v>
      </c>
      <c r="C13" s="8"/>
      <c r="D13" s="16" t="s">
        <v>545</v>
      </c>
      <c r="E13" s="17" t="s">
        <v>543</v>
      </c>
      <c r="F13" s="11">
        <f>12*0.5*0.5</f>
        <v>3</v>
      </c>
      <c r="G13" s="11"/>
      <c r="H13" s="12">
        <f t="shared" si="0"/>
        <v>0</v>
      </c>
    </row>
    <row r="14" spans="1:8" s="17" customFormat="1" ht="25.5">
      <c r="A14" s="7" t="s">
        <v>522</v>
      </c>
      <c r="B14" s="7" t="s">
        <v>546</v>
      </c>
      <c r="C14" s="8"/>
      <c r="D14" s="16" t="s">
        <v>547</v>
      </c>
      <c r="E14" s="17" t="s">
        <v>543</v>
      </c>
      <c r="F14" s="11">
        <v>0</v>
      </c>
      <c r="G14" s="11"/>
      <c r="H14" s="12">
        <f t="shared" si="0"/>
        <v>0</v>
      </c>
    </row>
    <row r="15" spans="1:8" s="17" customFormat="1" ht="12.75">
      <c r="A15" s="7" t="s">
        <v>522</v>
      </c>
      <c r="B15" s="7" t="s">
        <v>548</v>
      </c>
      <c r="C15" s="8"/>
      <c r="D15" s="16" t="s">
        <v>549</v>
      </c>
      <c r="E15" s="17" t="s">
        <v>543</v>
      </c>
      <c r="F15" s="11">
        <f>12.7*12</f>
        <v>152.39999999999998</v>
      </c>
      <c r="G15" s="11"/>
      <c r="H15" s="12">
        <f t="shared" si="0"/>
        <v>0</v>
      </c>
    </row>
    <row r="16" spans="1:8" s="17" customFormat="1" ht="12.75">
      <c r="A16" s="7" t="s">
        <v>522</v>
      </c>
      <c r="B16" s="7" t="s">
        <v>550</v>
      </c>
      <c r="C16" s="8"/>
      <c r="D16" s="16" t="s">
        <v>551</v>
      </c>
      <c r="E16" s="17" t="s">
        <v>413</v>
      </c>
      <c r="F16" s="11">
        <f>+F17</f>
        <v>89.3</v>
      </c>
      <c r="G16" s="11"/>
      <c r="H16" s="12">
        <f t="shared" si="0"/>
        <v>0</v>
      </c>
    </row>
    <row r="17" spans="1:8" s="17" customFormat="1" ht="25.5">
      <c r="A17" s="7" t="s">
        <v>522</v>
      </c>
      <c r="B17" s="7" t="s">
        <v>552</v>
      </c>
      <c r="C17" s="8"/>
      <c r="D17" s="16" t="s">
        <v>553</v>
      </c>
      <c r="E17" s="17" t="s">
        <v>413</v>
      </c>
      <c r="F17" s="11">
        <f>+F29</f>
        <v>89.3</v>
      </c>
      <c r="G17" s="11"/>
      <c r="H17" s="12">
        <f t="shared" si="0"/>
        <v>0</v>
      </c>
    </row>
    <row r="18" spans="1:8" s="17" customFormat="1" ht="12.75">
      <c r="A18" s="7" t="s">
        <v>522</v>
      </c>
      <c r="B18" s="7" t="s">
        <v>554</v>
      </c>
      <c r="C18" s="8"/>
      <c r="D18" s="16" t="s">
        <v>555</v>
      </c>
      <c r="E18" s="17" t="s">
        <v>543</v>
      </c>
      <c r="F18" s="11">
        <v>0</v>
      </c>
      <c r="G18" s="11"/>
      <c r="H18" s="12">
        <f t="shared" si="0"/>
        <v>0</v>
      </c>
    </row>
    <row r="19" spans="1:8" s="17" customFormat="1" ht="25.5" hidden="1" outlineLevel="1">
      <c r="A19" s="7" t="s">
        <v>522</v>
      </c>
      <c r="B19" s="7" t="s">
        <v>556</v>
      </c>
      <c r="C19" s="14" t="s">
        <v>557</v>
      </c>
      <c r="D19" s="16" t="s">
        <v>558</v>
      </c>
      <c r="E19" s="17" t="s">
        <v>543</v>
      </c>
      <c r="F19" s="11"/>
      <c r="G19" s="15"/>
      <c r="H19" s="12">
        <f t="shared" si="0"/>
        <v>0</v>
      </c>
    </row>
    <row r="20" spans="1:8" s="17" customFormat="1" ht="25.5" hidden="1" outlineLevel="1">
      <c r="A20" s="7" t="s">
        <v>522</v>
      </c>
      <c r="B20" s="7" t="s">
        <v>559</v>
      </c>
      <c r="C20" s="14" t="s">
        <v>560</v>
      </c>
      <c r="D20" s="16" t="s">
        <v>561</v>
      </c>
      <c r="E20" s="17" t="s">
        <v>543</v>
      </c>
      <c r="F20" s="11"/>
      <c r="G20" s="15"/>
      <c r="H20" s="12">
        <f t="shared" si="0"/>
        <v>0</v>
      </c>
    </row>
    <row r="21" spans="1:8" s="17" customFormat="1" ht="12.75" hidden="1" outlineLevel="1">
      <c r="A21" s="7" t="s">
        <v>522</v>
      </c>
      <c r="B21" s="7" t="s">
        <v>562</v>
      </c>
      <c r="C21" s="14" t="s">
        <v>563</v>
      </c>
      <c r="D21" s="16" t="s">
        <v>564</v>
      </c>
      <c r="E21" s="17" t="s">
        <v>413</v>
      </c>
      <c r="F21" s="11"/>
      <c r="G21" s="15"/>
      <c r="H21" s="12">
        <f t="shared" si="0"/>
        <v>0</v>
      </c>
    </row>
    <row r="22" spans="1:8" s="17" customFormat="1" ht="12.75" hidden="1" outlineLevel="1">
      <c r="A22" s="7" t="s">
        <v>522</v>
      </c>
      <c r="B22" s="7" t="s">
        <v>565</v>
      </c>
      <c r="C22" s="14" t="s">
        <v>566</v>
      </c>
      <c r="D22" s="16" t="s">
        <v>567</v>
      </c>
      <c r="E22" s="17" t="s">
        <v>413</v>
      </c>
      <c r="F22" s="11"/>
      <c r="G22" s="15"/>
      <c r="H22" s="12">
        <f t="shared" si="0"/>
        <v>0</v>
      </c>
    </row>
    <row r="23" spans="1:8" s="17" customFormat="1" ht="12.75" collapsed="1">
      <c r="A23" s="7" t="s">
        <v>522</v>
      </c>
      <c r="B23" s="7" t="s">
        <v>568</v>
      </c>
      <c r="C23" s="8"/>
      <c r="D23" s="16" t="s">
        <v>569</v>
      </c>
      <c r="E23" s="17" t="s">
        <v>413</v>
      </c>
      <c r="F23" s="11">
        <f>12*2*0.5</f>
        <v>12</v>
      </c>
      <c r="G23" s="11"/>
      <c r="H23" s="12">
        <f t="shared" si="0"/>
        <v>0</v>
      </c>
    </row>
    <row r="24" spans="1:11" s="6" customFormat="1" ht="25.5">
      <c r="A24" s="22" t="s">
        <v>570</v>
      </c>
      <c r="B24" s="22" t="s">
        <v>571</v>
      </c>
      <c r="C24" s="22" t="s">
        <v>572</v>
      </c>
      <c r="D24" s="23" t="s">
        <v>573</v>
      </c>
      <c r="E24" s="6" t="s">
        <v>420</v>
      </c>
      <c r="F24" s="24">
        <f>12*2</f>
        <v>24</v>
      </c>
      <c r="G24" s="25"/>
      <c r="H24" s="12">
        <f t="shared" si="0"/>
        <v>0</v>
      </c>
      <c r="J24" s="26"/>
      <c r="K24" s="26"/>
    </row>
    <row r="25" spans="1:8" s="17" customFormat="1" ht="12.75">
      <c r="A25" s="18" t="s">
        <v>522</v>
      </c>
      <c r="B25" s="18" t="s">
        <v>324</v>
      </c>
      <c r="C25" s="19"/>
      <c r="D25" s="16" t="s">
        <v>574</v>
      </c>
      <c r="F25" s="20"/>
      <c r="G25" s="20"/>
      <c r="H25" s="21">
        <f>SUM(H12:H24)</f>
        <v>0</v>
      </c>
    </row>
    <row r="26" spans="1:8" s="17" customFormat="1" ht="12.75">
      <c r="A26" s="7"/>
      <c r="B26" s="7"/>
      <c r="C26" s="8"/>
      <c r="D26" s="16"/>
      <c r="F26" s="11"/>
      <c r="G26" s="11"/>
      <c r="H26" s="12"/>
    </row>
    <row r="27" spans="1:8" s="17" customFormat="1" ht="12.75">
      <c r="A27" s="7" t="s">
        <v>522</v>
      </c>
      <c r="B27" s="7" t="s">
        <v>415</v>
      </c>
      <c r="C27" s="8"/>
      <c r="D27" s="16" t="s">
        <v>575</v>
      </c>
      <c r="F27" s="11"/>
      <c r="G27" s="11"/>
      <c r="H27" s="12"/>
    </row>
    <row r="28" spans="1:8" s="17" customFormat="1" ht="25.5">
      <c r="A28" s="7" t="s">
        <v>522</v>
      </c>
      <c r="B28" s="7" t="s">
        <v>576</v>
      </c>
      <c r="C28" s="8"/>
      <c r="D28" s="16" t="s">
        <v>577</v>
      </c>
      <c r="E28" s="17" t="s">
        <v>543</v>
      </c>
      <c r="F28" s="11">
        <v>1</v>
      </c>
      <c r="G28" s="11"/>
      <c r="H28" s="12">
        <f aca="true" t="shared" si="1" ref="H28:H33">+ROUND(F28*G28,2)</f>
        <v>0</v>
      </c>
    </row>
    <row r="29" spans="1:8" s="17" customFormat="1" ht="25.5">
      <c r="A29" s="7" t="s">
        <v>522</v>
      </c>
      <c r="B29" s="7" t="s">
        <v>578</v>
      </c>
      <c r="C29" s="27" t="s">
        <v>579</v>
      </c>
      <c r="D29" s="16" t="s">
        <v>580</v>
      </c>
      <c r="E29" s="17" t="s">
        <v>413</v>
      </c>
      <c r="F29" s="11">
        <f>+F30</f>
        <v>89.3</v>
      </c>
      <c r="G29" s="15"/>
      <c r="H29" s="12">
        <f t="shared" si="1"/>
        <v>0</v>
      </c>
    </row>
    <row r="30" spans="1:8" s="17" customFormat="1" ht="25.5">
      <c r="A30" s="7" t="s">
        <v>522</v>
      </c>
      <c r="B30" s="7" t="s">
        <v>581</v>
      </c>
      <c r="C30" s="27" t="s">
        <v>582</v>
      </c>
      <c r="D30" s="16" t="s">
        <v>583</v>
      </c>
      <c r="E30" s="17" t="s">
        <v>413</v>
      </c>
      <c r="F30" s="11">
        <f>+F31</f>
        <v>89.3</v>
      </c>
      <c r="G30" s="15"/>
      <c r="H30" s="12">
        <f t="shared" si="1"/>
        <v>0</v>
      </c>
    </row>
    <row r="31" spans="1:8" s="17" customFormat="1" ht="25.5">
      <c r="A31" s="7" t="s">
        <v>522</v>
      </c>
      <c r="B31" s="7" t="s">
        <v>584</v>
      </c>
      <c r="C31" s="27" t="s">
        <v>585</v>
      </c>
      <c r="D31" s="16" t="s">
        <v>586</v>
      </c>
      <c r="E31" s="17" t="s">
        <v>413</v>
      </c>
      <c r="F31" s="11">
        <v>89.3</v>
      </c>
      <c r="G31" s="15"/>
      <c r="H31" s="12">
        <f t="shared" si="1"/>
        <v>0</v>
      </c>
    </row>
    <row r="32" spans="1:8" s="17" customFormat="1" ht="25.5" hidden="1" outlineLevel="1">
      <c r="A32" s="7" t="s">
        <v>522</v>
      </c>
      <c r="B32" s="7" t="s">
        <v>587</v>
      </c>
      <c r="C32" s="27" t="s">
        <v>572</v>
      </c>
      <c r="D32" s="16" t="s">
        <v>573</v>
      </c>
      <c r="E32" s="17" t="s">
        <v>420</v>
      </c>
      <c r="F32" s="11"/>
      <c r="G32" s="15"/>
      <c r="H32" s="12">
        <f t="shared" si="1"/>
        <v>0</v>
      </c>
    </row>
    <row r="33" spans="1:8" s="17" customFormat="1" ht="12.75" hidden="1" outlineLevel="1">
      <c r="A33" s="7" t="s">
        <v>522</v>
      </c>
      <c r="B33" s="7" t="s">
        <v>571</v>
      </c>
      <c r="C33" s="14"/>
      <c r="D33" s="16" t="s">
        <v>588</v>
      </c>
      <c r="E33" s="17" t="s">
        <v>420</v>
      </c>
      <c r="F33" s="11"/>
      <c r="G33" s="11"/>
      <c r="H33" s="12">
        <f t="shared" si="1"/>
        <v>0</v>
      </c>
    </row>
    <row r="34" spans="1:8" s="17" customFormat="1" ht="12.75" collapsed="1">
      <c r="A34" s="18" t="s">
        <v>522</v>
      </c>
      <c r="B34" s="18" t="s">
        <v>415</v>
      </c>
      <c r="C34" s="27"/>
      <c r="D34" s="16" t="s">
        <v>589</v>
      </c>
      <c r="F34" s="20"/>
      <c r="G34" s="20"/>
      <c r="H34" s="21">
        <f>SUM(H28:H33)</f>
        <v>0</v>
      </c>
    </row>
    <row r="35" spans="1:8" s="17" customFormat="1" ht="12.75">
      <c r="A35" s="7"/>
      <c r="B35" s="7"/>
      <c r="C35" s="14"/>
      <c r="D35" s="16"/>
      <c r="F35" s="11"/>
      <c r="G35" s="11"/>
      <c r="H35" s="12"/>
    </row>
    <row r="36" spans="1:8" s="17" customFormat="1" ht="12.75">
      <c r="A36" s="7" t="s">
        <v>522</v>
      </c>
      <c r="B36" s="7" t="s">
        <v>418</v>
      </c>
      <c r="C36" s="8"/>
      <c r="D36" s="16" t="s">
        <v>590</v>
      </c>
      <c r="F36" s="11"/>
      <c r="G36" s="11"/>
      <c r="H36" s="12"/>
    </row>
    <row r="37" spans="1:8" s="17" customFormat="1" ht="25.5" hidden="1" outlineLevel="1">
      <c r="A37" s="7" t="s">
        <v>522</v>
      </c>
      <c r="B37" s="7" t="s">
        <v>591</v>
      </c>
      <c r="C37" s="27" t="s">
        <v>592</v>
      </c>
      <c r="D37" s="16" t="s">
        <v>593</v>
      </c>
      <c r="E37" s="17" t="s">
        <v>727</v>
      </c>
      <c r="F37" s="11"/>
      <c r="G37" s="15"/>
      <c r="H37" s="12">
        <f aca="true" t="shared" si="2" ref="H37:H42">+ROUND(F37*G37,2)</f>
        <v>0</v>
      </c>
    </row>
    <row r="38" spans="1:8" s="17" customFormat="1" ht="76.5" hidden="1" outlineLevel="1">
      <c r="A38" s="7" t="s">
        <v>522</v>
      </c>
      <c r="B38" s="7" t="s">
        <v>594</v>
      </c>
      <c r="C38" s="27" t="s">
        <v>595</v>
      </c>
      <c r="D38" s="16" t="s">
        <v>596</v>
      </c>
      <c r="E38" s="17" t="s">
        <v>727</v>
      </c>
      <c r="F38" s="11"/>
      <c r="G38" s="15"/>
      <c r="H38" s="12">
        <f t="shared" si="2"/>
        <v>0</v>
      </c>
    </row>
    <row r="39" spans="1:8" s="17" customFormat="1" ht="38.25" hidden="1" outlineLevel="1">
      <c r="A39" s="7" t="s">
        <v>522</v>
      </c>
      <c r="B39" s="7" t="s">
        <v>597</v>
      </c>
      <c r="C39" s="27" t="s">
        <v>598</v>
      </c>
      <c r="D39" s="16" t="s">
        <v>599</v>
      </c>
      <c r="E39" s="17" t="s">
        <v>420</v>
      </c>
      <c r="F39" s="11"/>
      <c r="G39" s="15"/>
      <c r="H39" s="12">
        <f t="shared" si="2"/>
        <v>0</v>
      </c>
    </row>
    <row r="40" spans="1:8" s="17" customFormat="1" ht="25.5" hidden="1" outlineLevel="1">
      <c r="A40" s="7" t="s">
        <v>522</v>
      </c>
      <c r="B40" s="7" t="s">
        <v>600</v>
      </c>
      <c r="C40" s="28" t="s">
        <v>601</v>
      </c>
      <c r="D40" s="16" t="s">
        <v>602</v>
      </c>
      <c r="E40" s="17" t="s">
        <v>727</v>
      </c>
      <c r="F40" s="11"/>
      <c r="G40" s="15"/>
      <c r="H40" s="12">
        <f t="shared" si="2"/>
        <v>0</v>
      </c>
    </row>
    <row r="41" spans="1:8" s="17" customFormat="1" ht="25.5" collapsed="1">
      <c r="A41" s="7" t="s">
        <v>522</v>
      </c>
      <c r="B41" s="7" t="s">
        <v>591</v>
      </c>
      <c r="C41" s="28"/>
      <c r="D41" s="16" t="s">
        <v>603</v>
      </c>
      <c r="E41" s="17" t="s">
        <v>727</v>
      </c>
      <c r="F41" s="11">
        <v>1</v>
      </c>
      <c r="G41" s="11"/>
      <c r="H41" s="12">
        <f t="shared" si="2"/>
        <v>0</v>
      </c>
    </row>
    <row r="42" spans="1:8" s="17" customFormat="1" ht="25.5">
      <c r="A42" s="7" t="s">
        <v>522</v>
      </c>
      <c r="B42" s="7" t="s">
        <v>594</v>
      </c>
      <c r="C42" s="28"/>
      <c r="D42" s="16" t="s">
        <v>604</v>
      </c>
      <c r="E42" s="17" t="s">
        <v>727</v>
      </c>
      <c r="F42" s="11">
        <v>2</v>
      </c>
      <c r="G42" s="11"/>
      <c r="H42" s="12">
        <f t="shared" si="2"/>
        <v>0</v>
      </c>
    </row>
    <row r="43" spans="1:8" s="17" customFormat="1" ht="12.75">
      <c r="A43" s="18" t="s">
        <v>522</v>
      </c>
      <c r="B43" s="18" t="s">
        <v>418</v>
      </c>
      <c r="C43" s="27"/>
      <c r="D43" s="16" t="s">
        <v>605</v>
      </c>
      <c r="F43" s="20"/>
      <c r="G43" s="29"/>
      <c r="H43" s="21">
        <f>SUM(H41:H42)</f>
        <v>0</v>
      </c>
    </row>
    <row r="44" spans="1:8" s="17" customFormat="1" ht="12.75">
      <c r="A44" s="7"/>
      <c r="B44" s="7"/>
      <c r="C44" s="14"/>
      <c r="D44" s="16"/>
      <c r="F44" s="11"/>
      <c r="G44" s="15"/>
      <c r="H44" s="12"/>
    </row>
    <row r="45" spans="1:8" s="17" customFormat="1" ht="12.75">
      <c r="A45" s="7" t="s">
        <v>522</v>
      </c>
      <c r="B45" s="7" t="s">
        <v>501</v>
      </c>
      <c r="C45" s="8"/>
      <c r="D45" s="16" t="s">
        <v>606</v>
      </c>
      <c r="F45" s="11"/>
      <c r="G45" s="11"/>
      <c r="H45" s="12"/>
    </row>
    <row r="46" spans="1:8" s="17" customFormat="1" ht="38.25">
      <c r="A46" s="7"/>
      <c r="B46" s="7"/>
      <c r="C46" s="8"/>
      <c r="D46" s="16" t="s">
        <v>607</v>
      </c>
      <c r="F46" s="11"/>
      <c r="G46" s="11"/>
      <c r="H46" s="12"/>
    </row>
    <row r="47" spans="1:8" s="17" customFormat="1" ht="25.5">
      <c r="A47" s="7" t="s">
        <v>522</v>
      </c>
      <c r="B47" s="7" t="s">
        <v>608</v>
      </c>
      <c r="C47" s="8"/>
      <c r="D47" s="16" t="s">
        <v>609</v>
      </c>
      <c r="E47" s="17" t="s">
        <v>727</v>
      </c>
      <c r="F47" s="11">
        <v>1</v>
      </c>
      <c r="G47" s="11"/>
      <c r="H47" s="12">
        <f>+ROUND(F47*G47,2)</f>
        <v>0</v>
      </c>
    </row>
    <row r="48" spans="1:8" s="17" customFormat="1" ht="12.75">
      <c r="A48" s="7"/>
      <c r="B48" s="7"/>
      <c r="C48" s="8"/>
      <c r="D48" s="16" t="s">
        <v>610</v>
      </c>
      <c r="F48" s="11"/>
      <c r="G48" s="11"/>
      <c r="H48" s="12"/>
    </row>
    <row r="49" spans="1:8" s="17" customFormat="1" ht="12.75">
      <c r="A49" s="7" t="s">
        <v>522</v>
      </c>
      <c r="B49" s="7" t="s">
        <v>611</v>
      </c>
      <c r="C49" s="8"/>
      <c r="D49" s="16" t="s">
        <v>612</v>
      </c>
      <c r="E49" s="17" t="s">
        <v>420</v>
      </c>
      <c r="F49" s="11">
        <v>2.5</v>
      </c>
      <c r="G49" s="11"/>
      <c r="H49" s="12">
        <f>+ROUND(F49*G49,2)</f>
        <v>0</v>
      </c>
    </row>
    <row r="50" spans="1:8" s="17" customFormat="1" ht="12.75">
      <c r="A50" s="7" t="s">
        <v>522</v>
      </c>
      <c r="B50" s="7" t="s">
        <v>613</v>
      </c>
      <c r="C50" s="8"/>
      <c r="D50" s="16" t="s">
        <v>614</v>
      </c>
      <c r="E50" s="17" t="s">
        <v>413</v>
      </c>
      <c r="F50" s="11">
        <f>5*1.5</f>
        <v>7.5</v>
      </c>
      <c r="G50" s="11"/>
      <c r="H50" s="12">
        <f>+ROUND(F50*G50,2)</f>
        <v>0</v>
      </c>
    </row>
    <row r="51" spans="1:8" s="17" customFormat="1" ht="12.75">
      <c r="A51" s="18" t="s">
        <v>522</v>
      </c>
      <c r="B51" s="18"/>
      <c r="C51" s="19"/>
      <c r="D51" s="16" t="s">
        <v>615</v>
      </c>
      <c r="F51" s="20"/>
      <c r="G51" s="20"/>
      <c r="H51" s="21">
        <f>SUM(H47:H50)</f>
        <v>0</v>
      </c>
    </row>
    <row r="52" spans="1:8" s="17" customFormat="1" ht="13.5" thickBot="1">
      <c r="A52" s="7"/>
      <c r="B52" s="7"/>
      <c r="C52" s="8"/>
      <c r="D52" s="16"/>
      <c r="F52" s="11"/>
      <c r="G52" s="11"/>
      <c r="H52" s="12"/>
    </row>
    <row r="53" spans="1:8" s="17" customFormat="1" ht="13.5" thickBot="1">
      <c r="A53" s="30" t="s">
        <v>522</v>
      </c>
      <c r="B53" s="31"/>
      <c r="C53" s="32"/>
      <c r="D53" s="16" t="s">
        <v>616</v>
      </c>
      <c r="F53" s="11"/>
      <c r="G53" s="11"/>
      <c r="H53" s="12"/>
    </row>
    <row r="54" spans="1:8" s="17" customFormat="1" ht="12.75">
      <c r="A54" s="7" t="s">
        <v>522</v>
      </c>
      <c r="B54" s="7" t="s">
        <v>522</v>
      </c>
      <c r="C54" s="8"/>
      <c r="D54" s="16" t="s">
        <v>524</v>
      </c>
      <c r="F54" s="11"/>
      <c r="G54" s="11"/>
      <c r="H54" s="12">
        <f>+H9</f>
        <v>0</v>
      </c>
    </row>
    <row r="55" spans="1:8" s="17" customFormat="1" ht="12.75">
      <c r="A55" s="7" t="s">
        <v>522</v>
      </c>
      <c r="B55" s="7" t="s">
        <v>324</v>
      </c>
      <c r="C55" s="8"/>
      <c r="D55" s="16" t="s">
        <v>539</v>
      </c>
      <c r="F55" s="11"/>
      <c r="G55" s="11"/>
      <c r="H55" s="12">
        <f>+H25</f>
        <v>0</v>
      </c>
    </row>
    <row r="56" spans="1:8" s="17" customFormat="1" ht="12.75">
      <c r="A56" s="7" t="s">
        <v>522</v>
      </c>
      <c r="B56" s="7" t="s">
        <v>415</v>
      </c>
      <c r="C56" s="8"/>
      <c r="D56" s="16" t="s">
        <v>575</v>
      </c>
      <c r="F56" s="11"/>
      <c r="G56" s="11"/>
      <c r="H56" s="12">
        <f>+H34</f>
        <v>0</v>
      </c>
    </row>
    <row r="57" spans="1:8" s="17" customFormat="1" ht="12.75">
      <c r="A57" s="7" t="s">
        <v>522</v>
      </c>
      <c r="B57" s="7" t="s">
        <v>418</v>
      </c>
      <c r="C57" s="8"/>
      <c r="D57" s="16" t="s">
        <v>590</v>
      </c>
      <c r="F57" s="11"/>
      <c r="G57" s="11"/>
      <c r="H57" s="12">
        <f>+H43</f>
        <v>0</v>
      </c>
    </row>
    <row r="58" spans="1:8" s="17" customFormat="1" ht="12.75">
      <c r="A58" s="7" t="s">
        <v>522</v>
      </c>
      <c r="B58" s="7" t="s">
        <v>501</v>
      </c>
      <c r="C58" s="8"/>
      <c r="D58" s="16" t="s">
        <v>606</v>
      </c>
      <c r="F58" s="11"/>
      <c r="G58" s="11"/>
      <c r="H58" s="12">
        <f>+H51</f>
        <v>0</v>
      </c>
    </row>
    <row r="59" spans="1:8" s="35" customFormat="1" ht="12.75">
      <c r="A59" s="18" t="s">
        <v>522</v>
      </c>
      <c r="B59" s="33"/>
      <c r="C59" s="34"/>
      <c r="D59" s="9" t="s">
        <v>617</v>
      </c>
      <c r="F59" s="36"/>
      <c r="G59" s="36"/>
      <c r="H59" s="37">
        <f>SUM(H54:H58)</f>
        <v>0</v>
      </c>
    </row>
    <row r="60" spans="1:5" ht="12.75">
      <c r="A60" s="38" t="s">
        <v>324</v>
      </c>
      <c r="D60" s="39" t="s">
        <v>618</v>
      </c>
      <c r="E60" s="26"/>
    </row>
    <row r="61" spans="1:5" ht="12.75">
      <c r="A61" s="38" t="s">
        <v>324</v>
      </c>
      <c r="B61" s="38" t="s">
        <v>619</v>
      </c>
      <c r="D61" s="39" t="s">
        <v>524</v>
      </c>
      <c r="E61" s="26"/>
    </row>
    <row r="62" spans="1:8" ht="12.75">
      <c r="A62" s="38" t="s">
        <v>324</v>
      </c>
      <c r="B62" s="38" t="s">
        <v>525</v>
      </c>
      <c r="C62" s="38" t="s">
        <v>620</v>
      </c>
      <c r="D62" s="39" t="s">
        <v>621</v>
      </c>
      <c r="E62" s="26" t="s">
        <v>727</v>
      </c>
      <c r="F62" s="40">
        <v>12</v>
      </c>
      <c r="G62" s="42"/>
      <c r="H62" s="41">
        <f>+F62*G62</f>
        <v>0</v>
      </c>
    </row>
    <row r="63" spans="1:8" ht="12.75">
      <c r="A63" s="43" t="s">
        <v>324</v>
      </c>
      <c r="B63" s="43" t="s">
        <v>522</v>
      </c>
      <c r="C63" s="43"/>
      <c r="D63" s="39" t="s">
        <v>617</v>
      </c>
      <c r="E63" s="26"/>
      <c r="F63" s="44"/>
      <c r="G63" s="45"/>
      <c r="H63" s="45">
        <f>SUM(H62:H62)</f>
        <v>0</v>
      </c>
    </row>
    <row r="64" spans="4:5" ht="12.75">
      <c r="D64" s="39"/>
      <c r="E64" s="26"/>
    </row>
    <row r="65" spans="1:5" ht="12.75">
      <c r="A65" s="38" t="s">
        <v>324</v>
      </c>
      <c r="B65" s="38" t="s">
        <v>622</v>
      </c>
      <c r="D65" s="39" t="s">
        <v>623</v>
      </c>
      <c r="E65" s="26"/>
    </row>
    <row r="66" spans="1:8" ht="25.5">
      <c r="A66" s="38" t="s">
        <v>324</v>
      </c>
      <c r="B66" s="38" t="s">
        <v>540</v>
      </c>
      <c r="C66" s="38" t="s">
        <v>541</v>
      </c>
      <c r="D66" s="39" t="s">
        <v>542</v>
      </c>
      <c r="E66" s="26" t="s">
        <v>543</v>
      </c>
      <c r="F66" s="40">
        <f>'[1]predizmere upravni'!H3</f>
        <v>23.200000000000003</v>
      </c>
      <c r="G66" s="42"/>
      <c r="H66" s="41">
        <f>+F66*G66</f>
        <v>0</v>
      </c>
    </row>
    <row r="67" spans="1:8" ht="25.5">
      <c r="A67" s="38" t="s">
        <v>324</v>
      </c>
      <c r="B67" s="38" t="s">
        <v>544</v>
      </c>
      <c r="C67" s="38" t="s">
        <v>624</v>
      </c>
      <c r="D67" s="39" t="s">
        <v>625</v>
      </c>
      <c r="E67" s="26" t="s">
        <v>543</v>
      </c>
      <c r="F67" s="40">
        <f>'[1]predizmere upravni'!H4</f>
        <v>133.39999999999998</v>
      </c>
      <c r="G67" s="42"/>
      <c r="H67" s="41">
        <f>+F67*G67</f>
        <v>0</v>
      </c>
    </row>
    <row r="68" spans="1:8" ht="12.75">
      <c r="A68" s="38" t="s">
        <v>324</v>
      </c>
      <c r="B68" s="38" t="s">
        <v>546</v>
      </c>
      <c r="C68" s="38" t="s">
        <v>626</v>
      </c>
      <c r="D68" s="39" t="s">
        <v>627</v>
      </c>
      <c r="E68" s="26" t="s">
        <v>413</v>
      </c>
      <c r="F68" s="40">
        <f>'[1]predizmere upravni'!F5</f>
        <v>116</v>
      </c>
      <c r="G68" s="42"/>
      <c r="H68" s="41">
        <f>+F68*G68</f>
        <v>0</v>
      </c>
    </row>
    <row r="69" spans="1:8" ht="25.5">
      <c r="A69" s="38" t="s">
        <v>324</v>
      </c>
      <c r="B69" s="38" t="s">
        <v>548</v>
      </c>
      <c r="C69" s="38" t="s">
        <v>628</v>
      </c>
      <c r="D69" s="39" t="s">
        <v>629</v>
      </c>
      <c r="E69" s="26" t="s">
        <v>543</v>
      </c>
      <c r="F69" s="40">
        <f>'[1]predizmere upravni'!H6</f>
        <v>66.52799999999999</v>
      </c>
      <c r="G69" s="42"/>
      <c r="H69" s="41">
        <f>+F69*G69</f>
        <v>0</v>
      </c>
    </row>
    <row r="70" spans="1:8" ht="12.75">
      <c r="A70" s="43" t="s">
        <v>324</v>
      </c>
      <c r="B70" s="43" t="s">
        <v>324</v>
      </c>
      <c r="C70" s="43"/>
      <c r="D70" s="39" t="s">
        <v>617</v>
      </c>
      <c r="E70" s="26"/>
      <c r="F70" s="44"/>
      <c r="G70" s="45"/>
      <c r="H70" s="45">
        <f>SUM(H66:H69)</f>
        <v>0</v>
      </c>
    </row>
    <row r="71" spans="4:5" ht="12.75">
      <c r="D71" s="39"/>
      <c r="E71" s="26"/>
    </row>
    <row r="72" spans="1:5" ht="12.75">
      <c r="A72" s="38" t="s">
        <v>324</v>
      </c>
      <c r="B72" s="38" t="s">
        <v>630</v>
      </c>
      <c r="D72" s="39" t="s">
        <v>631</v>
      </c>
      <c r="E72" s="26"/>
    </row>
    <row r="73" spans="1:8" ht="51">
      <c r="A73" s="38" t="s">
        <v>324</v>
      </c>
      <c r="B73" s="38" t="s">
        <v>576</v>
      </c>
      <c r="C73" s="38" t="s">
        <v>632</v>
      </c>
      <c r="D73" s="39" t="s">
        <v>633</v>
      </c>
      <c r="E73" s="26" t="s">
        <v>543</v>
      </c>
      <c r="F73" s="40">
        <f>'[1]predizmere upravni'!H10</f>
        <v>8.4</v>
      </c>
      <c r="G73" s="42"/>
      <c r="H73" s="41">
        <f aca="true" t="shared" si="3" ref="H73:H83">+F73*G73</f>
        <v>0</v>
      </c>
    </row>
    <row r="74" spans="1:8" ht="38.25">
      <c r="A74" s="38" t="s">
        <v>737</v>
      </c>
      <c r="B74" s="38" t="s">
        <v>578</v>
      </c>
      <c r="C74" s="46" t="s">
        <v>634</v>
      </c>
      <c r="D74" s="39" t="s">
        <v>635</v>
      </c>
      <c r="E74" s="26" t="s">
        <v>543</v>
      </c>
      <c r="F74" s="40">
        <f>1*6*0.15+1.5*1.5*0.5</f>
        <v>2.025</v>
      </c>
      <c r="G74" s="42"/>
      <c r="H74" s="41">
        <f>+F74*G74</f>
        <v>0</v>
      </c>
    </row>
    <row r="75" spans="1:8" ht="51">
      <c r="A75" s="38" t="s">
        <v>324</v>
      </c>
      <c r="B75" s="38" t="s">
        <v>581</v>
      </c>
      <c r="C75" s="38" t="s">
        <v>636</v>
      </c>
      <c r="D75" s="39" t="s">
        <v>637</v>
      </c>
      <c r="E75" s="26" t="s">
        <v>543</v>
      </c>
      <c r="F75" s="40">
        <f>'[1]predizmere upravni'!H22</f>
        <v>26.1248</v>
      </c>
      <c r="G75" s="42"/>
      <c r="H75" s="41">
        <f t="shared" si="3"/>
        <v>0</v>
      </c>
    </row>
    <row r="76" spans="1:8" ht="51">
      <c r="A76" s="38" t="s">
        <v>324</v>
      </c>
      <c r="B76" s="38" t="s">
        <v>584</v>
      </c>
      <c r="C76" s="38" t="s">
        <v>638</v>
      </c>
      <c r="D76" s="39" t="s">
        <v>639</v>
      </c>
      <c r="E76" s="26" t="s">
        <v>543</v>
      </c>
      <c r="F76" s="40">
        <f>'[1]predizmere upravni'!H26+10</f>
        <v>22.799999999999997</v>
      </c>
      <c r="G76" s="42"/>
      <c r="H76" s="41">
        <f t="shared" si="3"/>
        <v>0</v>
      </c>
    </row>
    <row r="77" spans="1:8" ht="51">
      <c r="A77" s="38" t="s">
        <v>324</v>
      </c>
      <c r="B77" s="38" t="s">
        <v>587</v>
      </c>
      <c r="C77" s="38" t="s">
        <v>640</v>
      </c>
      <c r="D77" s="39" t="s">
        <v>641</v>
      </c>
      <c r="E77" s="26" t="s">
        <v>543</v>
      </c>
      <c r="F77" s="40">
        <f>'[1]predizmere upravni'!H30</f>
        <v>3.7080000000000006</v>
      </c>
      <c r="G77" s="42"/>
      <c r="H77" s="41">
        <f t="shared" si="3"/>
        <v>0</v>
      </c>
    </row>
    <row r="78" spans="1:8" ht="51">
      <c r="A78" s="38" t="s">
        <v>324</v>
      </c>
      <c r="B78" s="38" t="s">
        <v>571</v>
      </c>
      <c r="D78" s="39" t="s">
        <v>642</v>
      </c>
      <c r="E78" s="26" t="s">
        <v>543</v>
      </c>
      <c r="F78" s="40">
        <f>8*0.3*0.3*4.5</f>
        <v>3.2399999999999998</v>
      </c>
      <c r="G78" s="42"/>
      <c r="H78" s="41">
        <f t="shared" si="3"/>
        <v>0</v>
      </c>
    </row>
    <row r="79" spans="1:8" ht="51">
      <c r="A79" s="38" t="s">
        <v>324</v>
      </c>
      <c r="B79" s="38" t="s">
        <v>643</v>
      </c>
      <c r="D79" s="39" t="s">
        <v>644</v>
      </c>
      <c r="E79" s="26" t="s">
        <v>543</v>
      </c>
      <c r="F79" s="40">
        <f>1.5*1.5*0.3*4+1.8*1.8*0.3*4</f>
        <v>6.587999999999999</v>
      </c>
      <c r="G79" s="42"/>
      <c r="H79" s="41">
        <f t="shared" si="3"/>
        <v>0</v>
      </c>
    </row>
    <row r="80" spans="1:8" ht="51">
      <c r="A80" s="38" t="s">
        <v>324</v>
      </c>
      <c r="B80" s="38" t="s">
        <v>645</v>
      </c>
      <c r="D80" s="39" t="s">
        <v>646</v>
      </c>
      <c r="E80" s="26" t="s">
        <v>543</v>
      </c>
      <c r="F80" s="40">
        <f>13.99*0.3*1.1</f>
        <v>4.616700000000001</v>
      </c>
      <c r="G80" s="42"/>
      <c r="H80" s="41">
        <f t="shared" si="3"/>
        <v>0</v>
      </c>
    </row>
    <row r="81" spans="1:8" ht="51">
      <c r="A81" s="38" t="s">
        <v>324</v>
      </c>
      <c r="B81" s="38" t="s">
        <v>647</v>
      </c>
      <c r="D81" s="39" t="s">
        <v>648</v>
      </c>
      <c r="E81" s="26" t="s">
        <v>543</v>
      </c>
      <c r="F81" s="40">
        <f>+(13.99-8.35)*5.25+2.1*2*0.3*1.5*2</f>
        <v>33.39</v>
      </c>
      <c r="G81" s="42"/>
      <c r="H81" s="41">
        <f t="shared" si="3"/>
        <v>0</v>
      </c>
    </row>
    <row r="82" spans="1:8" ht="38.25">
      <c r="A82" s="38" t="s">
        <v>324</v>
      </c>
      <c r="B82" s="38" t="s">
        <v>649</v>
      </c>
      <c r="C82" s="38" t="s">
        <v>650</v>
      </c>
      <c r="D82" s="39" t="s">
        <v>651</v>
      </c>
      <c r="E82" s="26" t="s">
        <v>652</v>
      </c>
      <c r="F82" s="40">
        <v>10000</v>
      </c>
      <c r="G82" s="42"/>
      <c r="H82" s="41">
        <f t="shared" si="3"/>
        <v>0</v>
      </c>
    </row>
    <row r="83" spans="1:8" ht="25.5">
      <c r="A83" s="38" t="s">
        <v>324</v>
      </c>
      <c r="B83" s="38" t="s">
        <v>653</v>
      </c>
      <c r="C83" s="38" t="s">
        <v>654</v>
      </c>
      <c r="D83" s="39" t="s">
        <v>655</v>
      </c>
      <c r="E83" s="26" t="s">
        <v>652</v>
      </c>
      <c r="F83" s="40">
        <v>2500</v>
      </c>
      <c r="G83" s="42"/>
      <c r="H83" s="41">
        <f t="shared" si="3"/>
        <v>0</v>
      </c>
    </row>
    <row r="84" spans="1:8" ht="12.75">
      <c r="A84" s="43" t="s">
        <v>324</v>
      </c>
      <c r="B84" s="43" t="s">
        <v>415</v>
      </c>
      <c r="C84" s="43"/>
      <c r="D84" s="39" t="s">
        <v>617</v>
      </c>
      <c r="E84" s="26"/>
      <c r="F84" s="44"/>
      <c r="G84" s="45"/>
      <c r="H84" s="45">
        <f>SUM(H73:H83)</f>
        <v>0</v>
      </c>
    </row>
    <row r="85" spans="4:5" ht="12.75">
      <c r="D85" s="39"/>
      <c r="E85" s="26"/>
    </row>
    <row r="86" spans="1:5" ht="12.75">
      <c r="A86" s="38" t="s">
        <v>324</v>
      </c>
      <c r="B86" s="38" t="s">
        <v>656</v>
      </c>
      <c r="D86" s="39" t="s">
        <v>657</v>
      </c>
      <c r="E86" s="26"/>
    </row>
    <row r="87" spans="1:8" ht="12.75">
      <c r="A87" s="38" t="s">
        <v>324</v>
      </c>
      <c r="B87" s="38" t="s">
        <v>591</v>
      </c>
      <c r="C87" s="38" t="s">
        <v>658</v>
      </c>
      <c r="D87" s="39" t="s">
        <v>659</v>
      </c>
      <c r="E87" s="26" t="s">
        <v>413</v>
      </c>
      <c r="F87" s="40">
        <f>+(43.8+14.7+10.9+11+11+8.5+9.6+21)*1.1</f>
        <v>143.55</v>
      </c>
      <c r="G87" s="42"/>
      <c r="H87" s="41">
        <f aca="true" t="shared" si="4" ref="H87:H107">+F87*G87</f>
        <v>0</v>
      </c>
    </row>
    <row r="88" spans="1:8" ht="12.75">
      <c r="A88" s="38" t="s">
        <v>324</v>
      </c>
      <c r="B88" s="38" t="s">
        <v>594</v>
      </c>
      <c r="C88" s="38" t="s">
        <v>660</v>
      </c>
      <c r="D88" s="39" t="s">
        <v>661</v>
      </c>
      <c r="E88" s="26" t="s">
        <v>420</v>
      </c>
      <c r="F88" s="40">
        <f>'[1]predizmere upravni'!F38</f>
        <v>10.4</v>
      </c>
      <c r="G88" s="42"/>
      <c r="H88" s="41">
        <f t="shared" si="4"/>
        <v>0</v>
      </c>
    </row>
    <row r="89" spans="1:8" ht="12.75">
      <c r="A89" s="38" t="s">
        <v>324</v>
      </c>
      <c r="B89" s="38" t="s">
        <v>597</v>
      </c>
      <c r="C89" s="38" t="s">
        <v>662</v>
      </c>
      <c r="D89" s="39" t="s">
        <v>663</v>
      </c>
      <c r="E89" s="26" t="s">
        <v>413</v>
      </c>
      <c r="F89" s="40">
        <f>'[1]predizmere upravni'!F42</f>
        <v>44.8</v>
      </c>
      <c r="G89" s="42"/>
      <c r="H89" s="41">
        <f t="shared" si="4"/>
        <v>0</v>
      </c>
    </row>
    <row r="90" spans="1:8" ht="25.5">
      <c r="A90" s="38" t="s">
        <v>324</v>
      </c>
      <c r="B90" s="38" t="s">
        <v>600</v>
      </c>
      <c r="C90" s="38" t="s">
        <v>664</v>
      </c>
      <c r="D90" s="39" t="s">
        <v>665</v>
      </c>
      <c r="E90" s="26" t="s">
        <v>413</v>
      </c>
      <c r="F90" s="40">
        <f>9.9*9</f>
        <v>89.10000000000001</v>
      </c>
      <c r="G90" s="42"/>
      <c r="H90" s="41">
        <f t="shared" si="4"/>
        <v>0</v>
      </c>
    </row>
    <row r="91" spans="1:8" ht="12.75">
      <c r="A91" s="38" t="s">
        <v>324</v>
      </c>
      <c r="B91" s="38" t="s">
        <v>666</v>
      </c>
      <c r="C91" s="38" t="s">
        <v>667</v>
      </c>
      <c r="D91" s="39" t="s">
        <v>668</v>
      </c>
      <c r="E91" s="26" t="s">
        <v>413</v>
      </c>
      <c r="F91" s="40">
        <f>'[1]predizmere upravni'!F46</f>
        <v>19.92</v>
      </c>
      <c r="G91" s="42"/>
      <c r="H91" s="41">
        <f t="shared" si="4"/>
        <v>0</v>
      </c>
    </row>
    <row r="92" spans="1:8" ht="25.5">
      <c r="A92" s="38" t="s">
        <v>324</v>
      </c>
      <c r="B92" s="38" t="s">
        <v>669</v>
      </c>
      <c r="C92" s="38" t="s">
        <v>670</v>
      </c>
      <c r="D92" s="39" t="s">
        <v>671</v>
      </c>
      <c r="E92" s="26" t="s">
        <v>413</v>
      </c>
      <c r="F92" s="40">
        <f>'[1]predizmere upravni'!F47</f>
        <v>80.36</v>
      </c>
      <c r="G92" s="42"/>
      <c r="H92" s="41">
        <f t="shared" si="4"/>
        <v>0</v>
      </c>
    </row>
    <row r="93" spans="1:8" ht="25.5">
      <c r="A93" s="38" t="s">
        <v>324</v>
      </c>
      <c r="B93" s="38" t="s">
        <v>672</v>
      </c>
      <c r="C93" s="38" t="s">
        <v>673</v>
      </c>
      <c r="D93" s="39" t="s">
        <v>674</v>
      </c>
      <c r="E93" s="26" t="s">
        <v>413</v>
      </c>
      <c r="F93" s="40">
        <f>'[1]predizmere upravni'!F51</f>
        <v>168.352</v>
      </c>
      <c r="G93" s="42"/>
      <c r="H93" s="41">
        <f t="shared" si="4"/>
        <v>0</v>
      </c>
    </row>
    <row r="94" spans="1:8" ht="12.75">
      <c r="A94" s="38" t="s">
        <v>324</v>
      </c>
      <c r="B94" s="38" t="s">
        <v>675</v>
      </c>
      <c r="C94" s="38" t="s">
        <v>676</v>
      </c>
      <c r="D94" s="39" t="s">
        <v>677</v>
      </c>
      <c r="E94" s="26" t="s">
        <v>420</v>
      </c>
      <c r="F94" s="40">
        <f>'[1]predizmere upravni'!F52</f>
        <v>36</v>
      </c>
      <c r="G94" s="42"/>
      <c r="H94" s="41">
        <f t="shared" si="4"/>
        <v>0</v>
      </c>
    </row>
    <row r="95" spans="1:8" ht="12.75">
      <c r="A95" s="38" t="s">
        <v>324</v>
      </c>
      <c r="B95" s="38" t="s">
        <v>678</v>
      </c>
      <c r="C95" s="38" t="s">
        <v>679</v>
      </c>
      <c r="D95" s="39" t="s">
        <v>680</v>
      </c>
      <c r="E95" s="26" t="s">
        <v>420</v>
      </c>
      <c r="F95" s="40">
        <f>'[1]predizmere upravni'!F55</f>
        <v>64</v>
      </c>
      <c r="G95" s="42"/>
      <c r="H95" s="41">
        <f t="shared" si="4"/>
        <v>0</v>
      </c>
    </row>
    <row r="96" spans="1:8" ht="12.75">
      <c r="A96" s="38" t="s">
        <v>324</v>
      </c>
      <c r="B96" s="38" t="s">
        <v>681</v>
      </c>
      <c r="C96" s="38" t="s">
        <v>682</v>
      </c>
      <c r="D96" s="39" t="s">
        <v>683</v>
      </c>
      <c r="E96" s="26" t="s">
        <v>413</v>
      </c>
      <c r="F96" s="40">
        <f>'[1]predizmere upravni'!F58</f>
        <v>23.855999999999998</v>
      </c>
      <c r="G96" s="42"/>
      <c r="H96" s="41">
        <f t="shared" si="4"/>
        <v>0</v>
      </c>
    </row>
    <row r="97" spans="1:8" ht="58.5" customHeight="1">
      <c r="A97" s="38" t="s">
        <v>324</v>
      </c>
      <c r="B97" s="38" t="s">
        <v>684</v>
      </c>
      <c r="C97" s="38" t="s">
        <v>685</v>
      </c>
      <c r="D97" s="39" t="s">
        <v>686</v>
      </c>
      <c r="E97" s="26" t="s">
        <v>413</v>
      </c>
      <c r="F97" s="40">
        <f>13.3*11.36</f>
        <v>151.088</v>
      </c>
      <c r="G97" s="42"/>
      <c r="H97" s="41">
        <f t="shared" si="4"/>
        <v>0</v>
      </c>
    </row>
    <row r="98" spans="1:8" ht="32.25" customHeight="1">
      <c r="A98" s="38" t="s">
        <v>324</v>
      </c>
      <c r="B98" s="38" t="s">
        <v>687</v>
      </c>
      <c r="C98" s="38" t="s">
        <v>688</v>
      </c>
      <c r="D98" s="39" t="s">
        <v>689</v>
      </c>
      <c r="E98" s="26" t="s">
        <v>413</v>
      </c>
      <c r="F98" s="40">
        <f>+F144</f>
        <v>174.4896</v>
      </c>
      <c r="G98" s="42"/>
      <c r="H98" s="41">
        <f t="shared" si="4"/>
        <v>0</v>
      </c>
    </row>
    <row r="99" spans="1:8" ht="25.5">
      <c r="A99" s="38" t="s">
        <v>324</v>
      </c>
      <c r="B99" s="38" t="s">
        <v>690</v>
      </c>
      <c r="C99" s="38" t="s">
        <v>691</v>
      </c>
      <c r="D99" s="39" t="s">
        <v>692</v>
      </c>
      <c r="E99" s="26" t="s">
        <v>413</v>
      </c>
      <c r="F99" s="40">
        <f>0.88*11.36*2+4*1.08*5.55+7</f>
        <v>50.9696</v>
      </c>
      <c r="G99" s="42"/>
      <c r="H99" s="41">
        <f t="shared" si="4"/>
        <v>0</v>
      </c>
    </row>
    <row r="100" spans="1:8" ht="25.5">
      <c r="A100" s="38" t="s">
        <v>324</v>
      </c>
      <c r="B100" s="38" t="s">
        <v>693</v>
      </c>
      <c r="C100" s="38" t="s">
        <v>694</v>
      </c>
      <c r="D100" s="39" t="s">
        <v>695</v>
      </c>
      <c r="E100" s="26" t="s">
        <v>727</v>
      </c>
      <c r="F100" s="40">
        <v>26</v>
      </c>
      <c r="G100" s="42"/>
      <c r="H100" s="41">
        <f t="shared" si="4"/>
        <v>0</v>
      </c>
    </row>
    <row r="101" spans="1:8" ht="51">
      <c r="A101" s="38" t="s">
        <v>324</v>
      </c>
      <c r="B101" s="38" t="s">
        <v>696</v>
      </c>
      <c r="C101" s="47" t="s">
        <v>697</v>
      </c>
      <c r="D101" s="39" t="s">
        <v>698</v>
      </c>
      <c r="E101" s="26" t="s">
        <v>420</v>
      </c>
      <c r="F101" s="40">
        <f>6.6*2+0.55*2</f>
        <v>14.299999999999999</v>
      </c>
      <c r="G101" s="42"/>
      <c r="H101" s="41">
        <f t="shared" si="4"/>
        <v>0</v>
      </c>
    </row>
    <row r="102" spans="1:8" ht="25.5">
      <c r="A102" s="38" t="s">
        <v>324</v>
      </c>
      <c r="B102" s="38" t="s">
        <v>699</v>
      </c>
      <c r="C102" s="47" t="s">
        <v>700</v>
      </c>
      <c r="D102" s="39" t="s">
        <v>701</v>
      </c>
      <c r="E102" s="26" t="s">
        <v>413</v>
      </c>
      <c r="F102" s="40">
        <f>4.2*6.8</f>
        <v>28.56</v>
      </c>
      <c r="G102" s="42"/>
      <c r="H102" s="41">
        <f t="shared" si="4"/>
        <v>0</v>
      </c>
    </row>
    <row r="103" spans="1:8" ht="25.5">
      <c r="A103" s="38" t="s">
        <v>324</v>
      </c>
      <c r="B103" s="38" t="s">
        <v>702</v>
      </c>
      <c r="C103" s="47" t="s">
        <v>703</v>
      </c>
      <c r="D103" s="39" t="s">
        <v>704</v>
      </c>
      <c r="E103" s="26" t="s">
        <v>413</v>
      </c>
      <c r="F103" s="40">
        <f>4.14*(2*6.8+2*4.2)</f>
        <v>91.08</v>
      </c>
      <c r="G103" s="42"/>
      <c r="H103" s="41">
        <f t="shared" si="4"/>
        <v>0</v>
      </c>
    </row>
    <row r="104" spans="1:8" ht="25.5">
      <c r="A104" s="38" t="s">
        <v>324</v>
      </c>
      <c r="B104" s="38" t="s">
        <v>705</v>
      </c>
      <c r="C104" s="27" t="s">
        <v>706</v>
      </c>
      <c r="D104" s="39" t="s">
        <v>707</v>
      </c>
      <c r="E104" s="26" t="s">
        <v>413</v>
      </c>
      <c r="F104" s="40">
        <f>8*(0.3+0.3)*2*4.5</f>
        <v>43.199999999999996</v>
      </c>
      <c r="G104" s="42"/>
      <c r="H104" s="41">
        <f t="shared" si="4"/>
        <v>0</v>
      </c>
    </row>
    <row r="105" spans="1:8" ht="25.5">
      <c r="A105" s="38" t="s">
        <v>324</v>
      </c>
      <c r="B105" s="38" t="s">
        <v>708</v>
      </c>
      <c r="C105" s="38" t="s">
        <v>709</v>
      </c>
      <c r="D105" s="39" t="s">
        <v>710</v>
      </c>
      <c r="E105" s="26" t="s">
        <v>420</v>
      </c>
      <c r="F105" s="40">
        <f>(1.5+1.5)*2*4+(1.8+1.8)*2*4</f>
        <v>52.8</v>
      </c>
      <c r="G105" s="42"/>
      <c r="H105" s="41">
        <f t="shared" si="4"/>
        <v>0</v>
      </c>
    </row>
    <row r="106" spans="1:8" ht="25.5">
      <c r="A106" s="38" t="s">
        <v>324</v>
      </c>
      <c r="B106" s="38" t="s">
        <v>711</v>
      </c>
      <c r="C106" s="38" t="s">
        <v>709</v>
      </c>
      <c r="D106" s="39" t="s">
        <v>712</v>
      </c>
      <c r="E106" s="26" t="s">
        <v>420</v>
      </c>
      <c r="F106" s="40">
        <f>20*1.1</f>
        <v>22</v>
      </c>
      <c r="G106" s="42"/>
      <c r="H106" s="41">
        <f t="shared" si="4"/>
        <v>0</v>
      </c>
    </row>
    <row r="107" spans="1:8" ht="25.5">
      <c r="A107" s="38" t="s">
        <v>324</v>
      </c>
      <c r="B107" s="38" t="s">
        <v>713</v>
      </c>
      <c r="C107" s="38" t="s">
        <v>662</v>
      </c>
      <c r="D107" s="39" t="s">
        <v>714</v>
      </c>
      <c r="E107" s="26" t="s">
        <v>413</v>
      </c>
      <c r="F107" s="40">
        <f>+((13.99-8.35)*5.25+2.1*2*0.3*1.5*2)/0.3*2</f>
        <v>222.60000000000002</v>
      </c>
      <c r="G107" s="42"/>
      <c r="H107" s="41">
        <f t="shared" si="4"/>
        <v>0</v>
      </c>
    </row>
    <row r="108" spans="1:8" ht="12.75">
      <c r="A108" s="43" t="s">
        <v>324</v>
      </c>
      <c r="B108" s="43" t="s">
        <v>418</v>
      </c>
      <c r="C108" s="43"/>
      <c r="D108" s="39" t="s">
        <v>617</v>
      </c>
      <c r="E108" s="26"/>
      <c r="F108" s="44"/>
      <c r="G108" s="45"/>
      <c r="H108" s="45">
        <f>SUM(H87:H107)</f>
        <v>0</v>
      </c>
    </row>
    <row r="109" spans="4:5" ht="12.75">
      <c r="D109" s="39"/>
      <c r="E109" s="26"/>
    </row>
    <row r="110" spans="1:5" ht="12.75">
      <c r="A110" s="38" t="s">
        <v>324</v>
      </c>
      <c r="B110" s="38" t="s">
        <v>715</v>
      </c>
      <c r="D110" s="39" t="s">
        <v>716</v>
      </c>
      <c r="E110" s="26"/>
    </row>
    <row r="111" spans="1:8" ht="38.25">
      <c r="A111" s="38" t="s">
        <v>324</v>
      </c>
      <c r="B111" s="38" t="s">
        <v>608</v>
      </c>
      <c r="C111" s="38" t="s">
        <v>717</v>
      </c>
      <c r="D111" s="39" t="s">
        <v>718</v>
      </c>
      <c r="E111" s="26" t="s">
        <v>543</v>
      </c>
      <c r="F111" s="40">
        <f>'[1]predizmere upravni'!H60</f>
        <v>21.436799999999998</v>
      </c>
      <c r="G111" s="42"/>
      <c r="H111" s="41">
        <f aca="true" t="shared" si="5" ref="H111:H133">+F111*G111</f>
        <v>0</v>
      </c>
    </row>
    <row r="112" spans="1:8" ht="38.25">
      <c r="A112" s="38" t="s">
        <v>324</v>
      </c>
      <c r="B112" s="38" t="s">
        <v>611</v>
      </c>
      <c r="C112" s="38" t="s">
        <v>719</v>
      </c>
      <c r="D112" s="39" t="s">
        <v>720</v>
      </c>
      <c r="E112" s="26" t="s">
        <v>543</v>
      </c>
      <c r="F112" s="40">
        <f>'[1]predizmere upravni'!H61+4.2*4.1*0.2+(0.3*3.7*6*2)</f>
        <v>29.756</v>
      </c>
      <c r="G112" s="42"/>
      <c r="H112" s="41">
        <f t="shared" si="5"/>
        <v>0</v>
      </c>
    </row>
    <row r="113" spans="1:8" ht="38.25">
      <c r="A113" s="38" t="s">
        <v>324</v>
      </c>
      <c r="B113" s="38" t="s">
        <v>613</v>
      </c>
      <c r="C113" s="38" t="s">
        <v>721</v>
      </c>
      <c r="D113" s="39" t="s">
        <v>738</v>
      </c>
      <c r="E113" s="26" t="s">
        <v>413</v>
      </c>
      <c r="F113" s="40">
        <f>'[1]predizmere upravni'!H63</f>
        <v>0.8119999999999999</v>
      </c>
      <c r="G113" s="42"/>
      <c r="H113" s="41">
        <f t="shared" si="5"/>
        <v>0</v>
      </c>
    </row>
    <row r="114" spans="1:8" ht="59.25" customHeight="1">
      <c r="A114" s="38" t="s">
        <v>324</v>
      </c>
      <c r="B114" s="38" t="s">
        <v>739</v>
      </c>
      <c r="C114" s="38" t="s">
        <v>740</v>
      </c>
      <c r="D114" s="39" t="s">
        <v>741</v>
      </c>
      <c r="E114" s="26" t="s">
        <v>413</v>
      </c>
      <c r="F114" s="40">
        <f>'[1]predizmere upravni'!F60+4.2*4.1*2</f>
        <v>105.896</v>
      </c>
      <c r="G114" s="42"/>
      <c r="H114" s="41">
        <f t="shared" si="5"/>
        <v>0</v>
      </c>
    </row>
    <row r="115" spans="1:8" ht="62.25" customHeight="1">
      <c r="A115" s="38" t="s">
        <v>324</v>
      </c>
      <c r="B115" s="38" t="s">
        <v>742</v>
      </c>
      <c r="C115" s="38" t="s">
        <v>740</v>
      </c>
      <c r="D115" s="39" t="s">
        <v>741</v>
      </c>
      <c r="E115" s="26" t="s">
        <v>413</v>
      </c>
      <c r="F115" s="40">
        <f>'[1]predizmere upravni'!F62+(1*3.7*6*2)</f>
        <v>174.32</v>
      </c>
      <c r="G115" s="42"/>
      <c r="H115" s="41">
        <f t="shared" si="5"/>
        <v>0</v>
      </c>
    </row>
    <row r="116" spans="1:8" ht="51">
      <c r="A116" s="38" t="s">
        <v>324</v>
      </c>
      <c r="B116" s="38" t="s">
        <v>743</v>
      </c>
      <c r="C116" s="38" t="s">
        <v>744</v>
      </c>
      <c r="D116" s="39" t="s">
        <v>745</v>
      </c>
      <c r="E116" s="26" t="s">
        <v>413</v>
      </c>
      <c r="F116" s="40">
        <f>'[1]predizmere upravni'!F63</f>
        <v>16.24</v>
      </c>
      <c r="G116" s="42"/>
      <c r="H116" s="41">
        <f t="shared" si="5"/>
        <v>0</v>
      </c>
    </row>
    <row r="117" spans="1:8" ht="25.5">
      <c r="A117" s="38" t="s">
        <v>324</v>
      </c>
      <c r="B117" s="38" t="s">
        <v>746</v>
      </c>
      <c r="C117" s="38" t="s">
        <v>747</v>
      </c>
      <c r="D117" s="39" t="s">
        <v>748</v>
      </c>
      <c r="E117" s="26" t="s">
        <v>413</v>
      </c>
      <c r="F117" s="40">
        <f>SUM(F114:F116)</f>
        <v>296.456</v>
      </c>
      <c r="G117" s="42"/>
      <c r="H117" s="41">
        <f t="shared" si="5"/>
        <v>0</v>
      </c>
    </row>
    <row r="118" spans="1:8" ht="63.75">
      <c r="A118" s="38" t="s">
        <v>324</v>
      </c>
      <c r="B118" s="38" t="s">
        <v>749</v>
      </c>
      <c r="C118" s="27" t="s">
        <v>750</v>
      </c>
      <c r="D118" s="39" t="s">
        <v>751</v>
      </c>
      <c r="E118" s="26" t="s">
        <v>413</v>
      </c>
      <c r="F118" s="40">
        <f>(9.6*2+8*2)*3.76+(0.3*3.7*6*2)</f>
        <v>145.672</v>
      </c>
      <c r="G118" s="42"/>
      <c r="H118" s="41">
        <f t="shared" si="5"/>
        <v>0</v>
      </c>
    </row>
    <row r="119" spans="1:8" ht="63.75">
      <c r="A119" s="38" t="s">
        <v>324</v>
      </c>
      <c r="B119" s="38" t="s">
        <v>752</v>
      </c>
      <c r="C119" s="27" t="s">
        <v>753</v>
      </c>
      <c r="D119" s="39" t="s">
        <v>754</v>
      </c>
      <c r="E119" s="26" t="s">
        <v>413</v>
      </c>
      <c r="F119" s="40">
        <f>(9.6*2+8*2+3.7*2)*0.5</f>
        <v>21.3</v>
      </c>
      <c r="G119" s="42"/>
      <c r="H119" s="41">
        <f t="shared" si="5"/>
        <v>0</v>
      </c>
    </row>
    <row r="120" spans="1:8" ht="38.25">
      <c r="A120" s="38" t="s">
        <v>324</v>
      </c>
      <c r="B120" s="38" t="s">
        <v>755</v>
      </c>
      <c r="C120" s="38" t="s">
        <v>756</v>
      </c>
      <c r="D120" s="39" t="s">
        <v>757</v>
      </c>
      <c r="E120" s="26" t="s">
        <v>413</v>
      </c>
      <c r="F120" s="40">
        <f>2*3</f>
        <v>6</v>
      </c>
      <c r="G120" s="42"/>
      <c r="H120" s="41">
        <f t="shared" si="5"/>
        <v>0</v>
      </c>
    </row>
    <row r="121" spans="1:8" ht="38.25">
      <c r="A121" s="38" t="s">
        <v>324</v>
      </c>
      <c r="B121" s="38" t="s">
        <v>758</v>
      </c>
      <c r="C121" s="27" t="s">
        <v>759</v>
      </c>
      <c r="D121" s="39" t="s">
        <v>760</v>
      </c>
      <c r="E121" s="26" t="s">
        <v>413</v>
      </c>
      <c r="F121" s="40">
        <f>'[1]predizmere upravni'!H64</f>
        <v>5.736000000000001</v>
      </c>
      <c r="G121" s="42"/>
      <c r="H121" s="41">
        <f t="shared" si="5"/>
        <v>0</v>
      </c>
    </row>
    <row r="122" spans="1:8" ht="38.25">
      <c r="A122" s="38" t="s">
        <v>324</v>
      </c>
      <c r="B122" s="38" t="s">
        <v>761</v>
      </c>
      <c r="C122" s="27" t="s">
        <v>762</v>
      </c>
      <c r="D122" s="39" t="s">
        <v>763</v>
      </c>
      <c r="E122" s="26" t="s">
        <v>413</v>
      </c>
      <c r="F122" s="40">
        <f>F120+10*F121</f>
        <v>63.36000000000001</v>
      </c>
      <c r="G122" s="42"/>
      <c r="H122" s="41">
        <f t="shared" si="5"/>
        <v>0</v>
      </c>
    </row>
    <row r="123" spans="1:8" ht="38.25">
      <c r="A123" s="38" t="s">
        <v>324</v>
      </c>
      <c r="B123" s="38" t="s">
        <v>764</v>
      </c>
      <c r="C123" s="38" t="s">
        <v>765</v>
      </c>
      <c r="D123" s="39" t="s">
        <v>766</v>
      </c>
      <c r="E123" s="26" t="s">
        <v>413</v>
      </c>
      <c r="F123" s="40">
        <v>40.6</v>
      </c>
      <c r="G123" s="42"/>
      <c r="H123" s="41">
        <f t="shared" si="5"/>
        <v>0</v>
      </c>
    </row>
    <row r="124" spans="1:8" ht="63.75">
      <c r="A124" s="38" t="s">
        <v>324</v>
      </c>
      <c r="B124" s="38" t="s">
        <v>767</v>
      </c>
      <c r="C124" s="27" t="s">
        <v>768</v>
      </c>
      <c r="D124" s="39" t="s">
        <v>769</v>
      </c>
      <c r="E124" s="26" t="s">
        <v>413</v>
      </c>
      <c r="F124" s="40">
        <f>(2*9.6+2*8)*0.7</f>
        <v>24.64</v>
      </c>
      <c r="G124" s="42"/>
      <c r="H124" s="41">
        <f t="shared" si="5"/>
        <v>0</v>
      </c>
    </row>
    <row r="125" spans="1:8" ht="25.5">
      <c r="A125" s="38" t="s">
        <v>324</v>
      </c>
      <c r="B125" s="38" t="s">
        <v>770</v>
      </c>
      <c r="C125" s="38" t="s">
        <v>771</v>
      </c>
      <c r="D125" s="39" t="s">
        <v>772</v>
      </c>
      <c r="E125" s="26" t="s">
        <v>420</v>
      </c>
      <c r="F125" s="40">
        <f>2*(1.2*2+0.6*2+0.6*2)</f>
        <v>9.6</v>
      </c>
      <c r="G125" s="42"/>
      <c r="H125" s="41">
        <f t="shared" si="5"/>
        <v>0</v>
      </c>
    </row>
    <row r="126" spans="1:8" ht="25.5">
      <c r="A126" s="38" t="s">
        <v>324</v>
      </c>
      <c r="B126" s="38" t="s">
        <v>773</v>
      </c>
      <c r="C126" s="38" t="s">
        <v>774</v>
      </c>
      <c r="D126" s="39" t="s">
        <v>845</v>
      </c>
      <c r="E126" s="26" t="s">
        <v>727</v>
      </c>
      <c r="F126" s="40">
        <v>3</v>
      </c>
      <c r="G126" s="42"/>
      <c r="H126" s="41">
        <f t="shared" si="5"/>
        <v>0</v>
      </c>
    </row>
    <row r="127" spans="1:8" ht="25.5">
      <c r="A127" s="38" t="s">
        <v>324</v>
      </c>
      <c r="B127" s="38" t="s">
        <v>846</v>
      </c>
      <c r="C127" s="38" t="s">
        <v>847</v>
      </c>
      <c r="D127" s="39" t="s">
        <v>848</v>
      </c>
      <c r="E127" s="26" t="s">
        <v>727</v>
      </c>
      <c r="F127" s="40">
        <v>4</v>
      </c>
      <c r="G127" s="42"/>
      <c r="H127" s="41">
        <f t="shared" si="5"/>
        <v>0</v>
      </c>
    </row>
    <row r="128" spans="1:8" ht="25.5">
      <c r="A128" s="38" t="s">
        <v>324</v>
      </c>
      <c r="B128" s="38" t="s">
        <v>849</v>
      </c>
      <c r="C128" s="38" t="s">
        <v>850</v>
      </c>
      <c r="D128" s="39" t="s">
        <v>851</v>
      </c>
      <c r="E128" s="26" t="s">
        <v>727</v>
      </c>
      <c r="F128" s="40">
        <v>5</v>
      </c>
      <c r="G128" s="42"/>
      <c r="H128" s="41">
        <f t="shared" si="5"/>
        <v>0</v>
      </c>
    </row>
    <row r="129" spans="1:8" ht="12.75">
      <c r="A129" s="38" t="s">
        <v>324</v>
      </c>
      <c r="B129" s="38" t="s">
        <v>852</v>
      </c>
      <c r="C129" s="38" t="s">
        <v>853</v>
      </c>
      <c r="D129" s="39" t="s">
        <v>854</v>
      </c>
      <c r="E129" s="26" t="s">
        <v>413</v>
      </c>
      <c r="F129" s="40">
        <f>80.36*2</f>
        <v>160.72</v>
      </c>
      <c r="G129" s="42"/>
      <c r="H129" s="41">
        <f t="shared" si="5"/>
        <v>0</v>
      </c>
    </row>
    <row r="130" spans="1:8" ht="38.25">
      <c r="A130" s="38" t="s">
        <v>324</v>
      </c>
      <c r="B130" s="38" t="s">
        <v>855</v>
      </c>
      <c r="C130" s="38" t="s">
        <v>856</v>
      </c>
      <c r="D130" s="39" t="s">
        <v>857</v>
      </c>
      <c r="E130" s="26" t="s">
        <v>727</v>
      </c>
      <c r="F130" s="40">
        <v>2</v>
      </c>
      <c r="G130" s="42"/>
      <c r="H130" s="41">
        <f t="shared" si="5"/>
        <v>0</v>
      </c>
    </row>
    <row r="131" spans="1:8" ht="25.5">
      <c r="A131" s="38" t="s">
        <v>324</v>
      </c>
      <c r="B131" s="38" t="s">
        <v>858</v>
      </c>
      <c r="C131" s="38" t="s">
        <v>859</v>
      </c>
      <c r="D131" s="39" t="s">
        <v>860</v>
      </c>
      <c r="E131" s="26" t="s">
        <v>727</v>
      </c>
      <c r="F131" s="40">
        <v>2</v>
      </c>
      <c r="G131" s="42"/>
      <c r="H131" s="41">
        <f t="shared" si="5"/>
        <v>0</v>
      </c>
    </row>
    <row r="132" spans="1:8" ht="38.25">
      <c r="A132" s="38" t="s">
        <v>324</v>
      </c>
      <c r="B132" s="38" t="s">
        <v>861</v>
      </c>
      <c r="C132" s="27" t="s">
        <v>862</v>
      </c>
      <c r="D132" s="39" t="s">
        <v>863</v>
      </c>
      <c r="E132" s="26" t="s">
        <v>864</v>
      </c>
      <c r="F132" s="40">
        <v>1</v>
      </c>
      <c r="G132" s="42"/>
      <c r="H132" s="41">
        <f t="shared" si="5"/>
        <v>0</v>
      </c>
    </row>
    <row r="133" spans="1:8" ht="38.25">
      <c r="A133" s="38" t="s">
        <v>324</v>
      </c>
      <c r="B133" s="38" t="s">
        <v>865</v>
      </c>
      <c r="C133" s="38" t="s">
        <v>866</v>
      </c>
      <c r="D133" s="39" t="s">
        <v>7</v>
      </c>
      <c r="E133" s="26" t="s">
        <v>413</v>
      </c>
      <c r="F133" s="40">
        <f>'[1]predizmere upravni'!F47+2*3</f>
        <v>86.36</v>
      </c>
      <c r="G133" s="42"/>
      <c r="H133" s="41">
        <f t="shared" si="5"/>
        <v>0</v>
      </c>
    </row>
    <row r="134" spans="1:11" s="6" customFormat="1" ht="12.75">
      <c r="A134" s="38" t="s">
        <v>324</v>
      </c>
      <c r="B134" s="38" t="s">
        <v>8</v>
      </c>
      <c r="C134" s="27"/>
      <c r="D134" s="23" t="s">
        <v>9</v>
      </c>
      <c r="E134" s="6" t="s">
        <v>325</v>
      </c>
      <c r="F134" s="24">
        <v>1</v>
      </c>
      <c r="G134" s="25"/>
      <c r="H134" s="48">
        <f>+ROUND(F134*G134,2)</f>
        <v>0</v>
      </c>
      <c r="J134" s="26"/>
      <c r="K134" s="26"/>
    </row>
    <row r="135" spans="1:8" ht="12.75">
      <c r="A135" s="43" t="s">
        <v>324</v>
      </c>
      <c r="B135" s="43" t="s">
        <v>501</v>
      </c>
      <c r="C135" s="43"/>
      <c r="D135" s="39" t="s">
        <v>617</v>
      </c>
      <c r="E135" s="26"/>
      <c r="F135" s="44"/>
      <c r="G135" s="45"/>
      <c r="H135" s="45">
        <f>SUM(H111:H134)</f>
        <v>0</v>
      </c>
    </row>
    <row r="136" spans="4:5" ht="12.75">
      <c r="D136" s="39"/>
      <c r="E136" s="26"/>
    </row>
    <row r="137" spans="1:5" ht="12.75">
      <c r="A137" s="38" t="s">
        <v>324</v>
      </c>
      <c r="B137" s="38" t="s">
        <v>10</v>
      </c>
      <c r="D137" s="39" t="s">
        <v>11</v>
      </c>
      <c r="E137" s="26"/>
    </row>
    <row r="138" spans="1:8" ht="38.25">
      <c r="A138" s="38" t="s">
        <v>324</v>
      </c>
      <c r="B138" s="38" t="s">
        <v>12</v>
      </c>
      <c r="C138" s="38" t="s">
        <v>13</v>
      </c>
      <c r="D138" s="39" t="s">
        <v>14</v>
      </c>
      <c r="E138" s="26" t="s">
        <v>413</v>
      </c>
      <c r="F138" s="40">
        <f>'[1]predizmere upravni'!G68</f>
        <v>119.36</v>
      </c>
      <c r="G138" s="42"/>
      <c r="H138" s="41">
        <f aca="true" t="shared" si="6" ref="H138:H144">+F138*G138</f>
        <v>0</v>
      </c>
    </row>
    <row r="139" spans="1:8" ht="12.75">
      <c r="A139" s="38" t="s">
        <v>324</v>
      </c>
      <c r="B139" s="38" t="s">
        <v>15</v>
      </c>
      <c r="C139" s="38" t="s">
        <v>16</v>
      </c>
      <c r="D139" s="39" t="s">
        <v>17</v>
      </c>
      <c r="E139" s="26" t="s">
        <v>413</v>
      </c>
      <c r="F139" s="40">
        <f>'[1]predizmere upravni'!G72</f>
        <v>22.52</v>
      </c>
      <c r="G139" s="42"/>
      <c r="H139" s="41">
        <f t="shared" si="6"/>
        <v>0</v>
      </c>
    </row>
    <row r="140" spans="1:8" ht="12.75">
      <c r="A140" s="43" t="s">
        <v>324</v>
      </c>
      <c r="B140" s="43" t="s">
        <v>508</v>
      </c>
      <c r="C140" s="43"/>
      <c r="D140" s="39" t="s">
        <v>617</v>
      </c>
      <c r="E140" s="26"/>
      <c r="F140" s="44"/>
      <c r="G140" s="49"/>
      <c r="H140" s="45">
        <f>SUM(H138:H139)</f>
        <v>0</v>
      </c>
    </row>
    <row r="141" spans="4:7" ht="12.75">
      <c r="D141" s="39"/>
      <c r="E141" s="26"/>
      <c r="G141" s="42"/>
    </row>
    <row r="142" spans="1:7" ht="12.75">
      <c r="A142" s="38" t="s">
        <v>324</v>
      </c>
      <c r="B142" s="38" t="s">
        <v>513</v>
      </c>
      <c r="D142" s="39" t="s">
        <v>18</v>
      </c>
      <c r="E142" s="26"/>
      <c r="G142" s="42"/>
    </row>
    <row r="143" spans="1:8" ht="25.5">
      <c r="A143" s="38" t="s">
        <v>324</v>
      </c>
      <c r="B143" s="38" t="s">
        <v>19</v>
      </c>
      <c r="C143" s="38" t="s">
        <v>20</v>
      </c>
      <c r="D143" s="39" t="s">
        <v>21</v>
      </c>
      <c r="E143" s="26" t="s">
        <v>420</v>
      </c>
      <c r="F143" s="40">
        <v>11.36</v>
      </c>
      <c r="G143" s="42"/>
      <c r="H143" s="41">
        <f t="shared" si="6"/>
        <v>0</v>
      </c>
    </row>
    <row r="144" spans="1:8" ht="51">
      <c r="A144" s="38" t="s">
        <v>324</v>
      </c>
      <c r="B144" s="38" t="s">
        <v>22</v>
      </c>
      <c r="C144" s="38" t="s">
        <v>23</v>
      </c>
      <c r="D144" s="39" t="s">
        <v>24</v>
      </c>
      <c r="E144" s="26" t="s">
        <v>413</v>
      </c>
      <c r="F144" s="40">
        <f>F143*7.68*2</f>
        <v>174.4896</v>
      </c>
      <c r="G144" s="42"/>
      <c r="H144" s="41">
        <f t="shared" si="6"/>
        <v>0</v>
      </c>
    </row>
    <row r="145" spans="1:8" ht="12.75">
      <c r="A145" s="43" t="s">
        <v>324</v>
      </c>
      <c r="B145" s="43" t="s">
        <v>513</v>
      </c>
      <c r="C145" s="43"/>
      <c r="D145" s="39" t="s">
        <v>617</v>
      </c>
      <c r="E145" s="26"/>
      <c r="F145" s="44"/>
      <c r="G145" s="45"/>
      <c r="H145" s="45">
        <f>SUM(H143:H144)</f>
        <v>0</v>
      </c>
    </row>
    <row r="146" spans="4:5" ht="12.75">
      <c r="D146" s="39"/>
      <c r="E146" s="26"/>
    </row>
    <row r="147" spans="1:5" ht="12.75">
      <c r="A147" s="38" t="s">
        <v>324</v>
      </c>
      <c r="B147" s="38" t="s">
        <v>25</v>
      </c>
      <c r="D147" s="39" t="s">
        <v>26</v>
      </c>
      <c r="E147" s="26"/>
    </row>
    <row r="148" spans="1:8" ht="51">
      <c r="A148" s="38" t="s">
        <v>324</v>
      </c>
      <c r="B148" s="38" t="s">
        <v>27</v>
      </c>
      <c r="C148" s="38" t="s">
        <v>28</v>
      </c>
      <c r="D148" s="39" t="s">
        <v>29</v>
      </c>
      <c r="E148" s="26" t="s">
        <v>420</v>
      </c>
      <c r="F148" s="40">
        <f>2*F143</f>
        <v>22.72</v>
      </c>
      <c r="G148" s="42"/>
      <c r="H148" s="41">
        <f>+F148*G148</f>
        <v>0</v>
      </c>
    </row>
    <row r="149" spans="1:8" ht="38.25">
      <c r="A149" s="38" t="s">
        <v>324</v>
      </c>
      <c r="B149" s="38" t="s">
        <v>30</v>
      </c>
      <c r="C149" s="38" t="s">
        <v>31</v>
      </c>
      <c r="D149" s="39" t="s">
        <v>32</v>
      </c>
      <c r="E149" s="26" t="s">
        <v>420</v>
      </c>
      <c r="F149" s="40">
        <f>2*2.3</f>
        <v>4.6</v>
      </c>
      <c r="G149" s="42"/>
      <c r="H149" s="41">
        <f>+F149*G149</f>
        <v>0</v>
      </c>
    </row>
    <row r="150" spans="1:8" ht="12.75">
      <c r="A150" s="38" t="s">
        <v>324</v>
      </c>
      <c r="B150" s="38" t="s">
        <v>33</v>
      </c>
      <c r="C150" s="38" t="s">
        <v>34</v>
      </c>
      <c r="D150" s="39" t="s">
        <v>35</v>
      </c>
      <c r="E150" s="26" t="s">
        <v>420</v>
      </c>
      <c r="F150" s="40">
        <v>4</v>
      </c>
      <c r="G150" s="42"/>
      <c r="H150" s="41">
        <f>+F150*G150</f>
        <v>0</v>
      </c>
    </row>
    <row r="151" spans="1:8" ht="25.5">
      <c r="A151" s="38" t="s">
        <v>324</v>
      </c>
      <c r="B151" s="38" t="s">
        <v>36</v>
      </c>
      <c r="C151" s="38" t="s">
        <v>37</v>
      </c>
      <c r="D151" s="39" t="s">
        <v>38</v>
      </c>
      <c r="E151" s="26" t="s">
        <v>727</v>
      </c>
      <c r="F151" s="40">
        <v>2</v>
      </c>
      <c r="G151" s="42"/>
      <c r="H151" s="41">
        <f>+F151*G151</f>
        <v>0</v>
      </c>
    </row>
    <row r="152" spans="1:8" ht="38.25">
      <c r="A152" s="38" t="s">
        <v>324</v>
      </c>
      <c r="B152" s="38" t="s">
        <v>39</v>
      </c>
      <c r="C152" s="38" t="s">
        <v>40</v>
      </c>
      <c r="D152" s="39" t="s">
        <v>41</v>
      </c>
      <c r="E152" s="26" t="s">
        <v>727</v>
      </c>
      <c r="F152" s="40">
        <v>2</v>
      </c>
      <c r="G152" s="42"/>
      <c r="H152" s="41">
        <f>+F152*G152</f>
        <v>0</v>
      </c>
    </row>
    <row r="153" spans="1:8" ht="12.75">
      <c r="A153" s="43" t="s">
        <v>324</v>
      </c>
      <c r="B153" s="43" t="s">
        <v>570</v>
      </c>
      <c r="C153" s="43"/>
      <c r="D153" s="39" t="s">
        <v>617</v>
      </c>
      <c r="E153" s="26"/>
      <c r="F153" s="44"/>
      <c r="G153" s="45"/>
      <c r="H153" s="45">
        <f>SUM(H148:H152)</f>
        <v>0</v>
      </c>
    </row>
    <row r="154" spans="4:5" ht="12.75">
      <c r="D154" s="39"/>
      <c r="E154" s="26"/>
    </row>
    <row r="155" spans="1:5" ht="12.75">
      <c r="A155" s="38" t="s">
        <v>324</v>
      </c>
      <c r="B155" s="38" t="s">
        <v>42</v>
      </c>
      <c r="D155" s="39" t="s">
        <v>43</v>
      </c>
      <c r="E155" s="26"/>
    </row>
    <row r="156" spans="1:8" ht="12.75">
      <c r="A156" s="38" t="s">
        <v>324</v>
      </c>
      <c r="B156" s="38" t="s">
        <v>44</v>
      </c>
      <c r="C156" s="38" t="s">
        <v>45</v>
      </c>
      <c r="D156" s="39" t="s">
        <v>46</v>
      </c>
      <c r="E156" s="26" t="s">
        <v>727</v>
      </c>
      <c r="F156" s="40">
        <v>3</v>
      </c>
      <c r="G156" s="42"/>
      <c r="H156" s="41">
        <f>+F156*G156</f>
        <v>0</v>
      </c>
    </row>
    <row r="157" spans="1:8" ht="12.75">
      <c r="A157" s="38" t="s">
        <v>324</v>
      </c>
      <c r="C157" s="27" t="s">
        <v>47</v>
      </c>
      <c r="D157" s="39" t="s">
        <v>48</v>
      </c>
      <c r="E157" s="26" t="s">
        <v>727</v>
      </c>
      <c r="F157" s="40">
        <v>2</v>
      </c>
      <c r="G157" s="42"/>
      <c r="H157" s="41">
        <f>+F157*G157</f>
        <v>0</v>
      </c>
    </row>
    <row r="158" spans="1:8" ht="38.25">
      <c r="A158" s="38" t="s">
        <v>324</v>
      </c>
      <c r="B158" s="38" t="s">
        <v>49</v>
      </c>
      <c r="C158" s="38" t="s">
        <v>50</v>
      </c>
      <c r="D158" s="39" t="s">
        <v>51</v>
      </c>
      <c r="E158" s="26" t="s">
        <v>420</v>
      </c>
      <c r="F158" s="40">
        <v>2.2</v>
      </c>
      <c r="G158" s="42"/>
      <c r="H158" s="41">
        <f>+F158*G158</f>
        <v>0</v>
      </c>
    </row>
    <row r="159" spans="1:8" ht="38.25">
      <c r="A159" s="38" t="s">
        <v>324</v>
      </c>
      <c r="B159" s="38" t="s">
        <v>52</v>
      </c>
      <c r="C159" s="28" t="s">
        <v>53</v>
      </c>
      <c r="D159" s="39" t="s">
        <v>54</v>
      </c>
      <c r="E159" s="26" t="s">
        <v>420</v>
      </c>
      <c r="F159" s="40">
        <v>2</v>
      </c>
      <c r="G159" s="42"/>
      <c r="H159" s="41">
        <f>+F159*G159</f>
        <v>0</v>
      </c>
    </row>
    <row r="160" spans="1:8" ht="12.75">
      <c r="A160" s="43" t="s">
        <v>324</v>
      </c>
      <c r="B160" s="43" t="s">
        <v>55</v>
      </c>
      <c r="C160" s="43"/>
      <c r="D160" s="39" t="s">
        <v>617</v>
      </c>
      <c r="E160" s="26"/>
      <c r="F160" s="44"/>
      <c r="G160" s="45"/>
      <c r="H160" s="45">
        <f>SUM(H156:H159)</f>
        <v>0</v>
      </c>
    </row>
    <row r="161" spans="4:5" ht="12.75">
      <c r="D161" s="39"/>
      <c r="E161" s="26"/>
    </row>
    <row r="162" spans="1:5" ht="12.75">
      <c r="A162" s="38" t="s">
        <v>324</v>
      </c>
      <c r="B162" s="38" t="s">
        <v>56</v>
      </c>
      <c r="D162" s="39" t="s">
        <v>57</v>
      </c>
      <c r="E162" s="26"/>
    </row>
    <row r="163" spans="1:8" ht="38.25">
      <c r="A163" s="38" t="s">
        <v>324</v>
      </c>
      <c r="B163" s="38" t="s">
        <v>58</v>
      </c>
      <c r="C163" s="38" t="s">
        <v>59</v>
      </c>
      <c r="D163" s="39" t="s">
        <v>60</v>
      </c>
      <c r="E163" s="26" t="s">
        <v>727</v>
      </c>
      <c r="F163" s="40">
        <v>5</v>
      </c>
      <c r="G163" s="42"/>
      <c r="H163" s="41">
        <f aca="true" t="shared" si="7" ref="H163:H170">+F163*G163</f>
        <v>0</v>
      </c>
    </row>
    <row r="164" spans="1:8" ht="38.25">
      <c r="A164" s="38" t="s">
        <v>324</v>
      </c>
      <c r="B164" s="38" t="s">
        <v>61</v>
      </c>
      <c r="C164" s="38" t="s">
        <v>62</v>
      </c>
      <c r="D164" s="39" t="s">
        <v>63</v>
      </c>
      <c r="E164" s="26" t="s">
        <v>727</v>
      </c>
      <c r="F164" s="40">
        <v>3</v>
      </c>
      <c r="G164" s="42"/>
      <c r="H164" s="41">
        <f t="shared" si="7"/>
        <v>0</v>
      </c>
    </row>
    <row r="165" spans="1:8" ht="76.5">
      <c r="A165" s="38" t="s">
        <v>324</v>
      </c>
      <c r="B165" s="38" t="s">
        <v>64</v>
      </c>
      <c r="C165" s="38" t="s">
        <v>65</v>
      </c>
      <c r="D165" s="39" t="s">
        <v>66</v>
      </c>
      <c r="E165" s="26" t="s">
        <v>727</v>
      </c>
      <c r="F165" s="40">
        <v>2</v>
      </c>
      <c r="G165" s="42"/>
      <c r="H165" s="41">
        <f t="shared" si="7"/>
        <v>0</v>
      </c>
    </row>
    <row r="166" spans="1:8" ht="76.5">
      <c r="A166" s="38" t="s">
        <v>324</v>
      </c>
      <c r="B166" s="38" t="s">
        <v>67</v>
      </c>
      <c r="C166" s="38" t="s">
        <v>68</v>
      </c>
      <c r="D166" s="39" t="s">
        <v>69</v>
      </c>
      <c r="E166" s="26" t="s">
        <v>727</v>
      </c>
      <c r="F166" s="40">
        <v>1</v>
      </c>
      <c r="G166" s="42"/>
      <c r="H166" s="41">
        <f>+F166*G166</f>
        <v>0</v>
      </c>
    </row>
    <row r="167" spans="1:8" ht="63.75">
      <c r="A167" s="38" t="s">
        <v>324</v>
      </c>
      <c r="B167" s="38" t="s">
        <v>70</v>
      </c>
      <c r="C167" s="38" t="s">
        <v>71</v>
      </c>
      <c r="D167" s="39" t="s">
        <v>72</v>
      </c>
      <c r="E167" s="26" t="s">
        <v>727</v>
      </c>
      <c r="F167" s="40">
        <v>1</v>
      </c>
      <c r="G167" s="42"/>
      <c r="H167" s="41">
        <f>+F167*G167</f>
        <v>0</v>
      </c>
    </row>
    <row r="168" spans="1:8" ht="63.75">
      <c r="A168" s="38" t="s">
        <v>324</v>
      </c>
      <c r="B168" s="38" t="s">
        <v>73</v>
      </c>
      <c r="C168" s="38" t="s">
        <v>74</v>
      </c>
      <c r="D168" s="39" t="s">
        <v>75</v>
      </c>
      <c r="E168" s="26" t="s">
        <v>727</v>
      </c>
      <c r="F168" s="40">
        <v>2</v>
      </c>
      <c r="G168" s="42"/>
      <c r="H168" s="41">
        <f t="shared" si="7"/>
        <v>0</v>
      </c>
    </row>
    <row r="169" spans="1:8" ht="63.75">
      <c r="A169" s="38" t="s">
        <v>324</v>
      </c>
      <c r="B169" s="38" t="s">
        <v>76</v>
      </c>
      <c r="C169" s="38" t="s">
        <v>77</v>
      </c>
      <c r="D169" s="39" t="s">
        <v>78</v>
      </c>
      <c r="E169" s="26" t="s">
        <v>727</v>
      </c>
      <c r="F169" s="40">
        <v>2</v>
      </c>
      <c r="G169" s="42"/>
      <c r="H169" s="41">
        <f t="shared" si="7"/>
        <v>0</v>
      </c>
    </row>
    <row r="170" spans="1:8" ht="38.25">
      <c r="A170" s="38" t="s">
        <v>324</v>
      </c>
      <c r="B170" s="38" t="s">
        <v>76</v>
      </c>
      <c r="C170" s="38" t="s">
        <v>79</v>
      </c>
      <c r="D170" s="39" t="s">
        <v>80</v>
      </c>
      <c r="E170" s="26" t="s">
        <v>727</v>
      </c>
      <c r="F170" s="40">
        <v>2</v>
      </c>
      <c r="G170" s="42"/>
      <c r="H170" s="41">
        <f t="shared" si="7"/>
        <v>0</v>
      </c>
    </row>
    <row r="171" spans="1:8" ht="12.75">
      <c r="A171" s="43" t="s">
        <v>324</v>
      </c>
      <c r="B171" s="43" t="s">
        <v>414</v>
      </c>
      <c r="C171" s="43"/>
      <c r="D171" s="39" t="s">
        <v>617</v>
      </c>
      <c r="E171" s="26"/>
      <c r="F171" s="44"/>
      <c r="G171" s="45"/>
      <c r="H171" s="45">
        <f>SUM(H163:H170)</f>
        <v>0</v>
      </c>
    </row>
    <row r="172" spans="4:5" ht="12.75">
      <c r="D172" s="39"/>
      <c r="E172" s="26"/>
    </row>
    <row r="173" spans="1:5" ht="12.75">
      <c r="A173" s="38" t="s">
        <v>324</v>
      </c>
      <c r="B173" s="38" t="s">
        <v>81</v>
      </c>
      <c r="D173" s="39" t="s">
        <v>82</v>
      </c>
      <c r="E173" s="26"/>
    </row>
    <row r="174" spans="1:8" ht="38.25">
      <c r="A174" s="38" t="s">
        <v>324</v>
      </c>
      <c r="B174" s="38" t="s">
        <v>83</v>
      </c>
      <c r="C174" s="46" t="s">
        <v>84</v>
      </c>
      <c r="D174" s="39" t="s">
        <v>85</v>
      </c>
      <c r="E174" s="26" t="s">
        <v>325</v>
      </c>
      <c r="F174" s="40">
        <v>1</v>
      </c>
      <c r="G174" s="42"/>
      <c r="H174" s="41">
        <f>+F174*G174</f>
        <v>0</v>
      </c>
    </row>
    <row r="175" spans="1:8" ht="38.25">
      <c r="A175" s="38" t="s">
        <v>324</v>
      </c>
      <c r="B175" s="38" t="s">
        <v>86</v>
      </c>
      <c r="C175" s="46" t="s">
        <v>87</v>
      </c>
      <c r="D175" s="39" t="s">
        <v>88</v>
      </c>
      <c r="E175" s="26" t="s">
        <v>325</v>
      </c>
      <c r="F175" s="40">
        <v>1</v>
      </c>
      <c r="G175" s="42"/>
      <c r="H175" s="41">
        <f>+F175*G175</f>
        <v>0</v>
      </c>
    </row>
    <row r="176" spans="1:8" ht="38.25">
      <c r="A176" s="38" t="s">
        <v>324</v>
      </c>
      <c r="B176" s="38" t="s">
        <v>89</v>
      </c>
      <c r="C176" s="46" t="s">
        <v>90</v>
      </c>
      <c r="D176" s="39" t="s">
        <v>91</v>
      </c>
      <c r="E176" s="26" t="s">
        <v>325</v>
      </c>
      <c r="F176" s="40">
        <v>1</v>
      </c>
      <c r="G176" s="42"/>
      <c r="H176" s="41">
        <f>+F176*G176</f>
        <v>0</v>
      </c>
    </row>
    <row r="177" spans="1:8" ht="12.75">
      <c r="A177" s="43" t="s">
        <v>324</v>
      </c>
      <c r="B177" s="43" t="s">
        <v>92</v>
      </c>
      <c r="C177" s="43"/>
      <c r="D177" s="39" t="s">
        <v>617</v>
      </c>
      <c r="E177" s="26"/>
      <c r="F177" s="44"/>
      <c r="G177" s="45"/>
      <c r="H177" s="45">
        <f>SUM(H174)</f>
        <v>0</v>
      </c>
    </row>
    <row r="178" spans="4:5" ht="12.75">
      <c r="D178" s="39"/>
      <c r="E178" s="26"/>
    </row>
    <row r="179" spans="1:5" ht="12.75">
      <c r="A179" s="38" t="s">
        <v>324</v>
      </c>
      <c r="B179" s="38" t="s">
        <v>93</v>
      </c>
      <c r="D179" s="39" t="s">
        <v>94</v>
      </c>
      <c r="E179" s="26"/>
    </row>
    <row r="180" spans="1:8" ht="51">
      <c r="A180" s="38" t="s">
        <v>324</v>
      </c>
      <c r="B180" s="38" t="s">
        <v>95</v>
      </c>
      <c r="C180" s="38" t="s">
        <v>96</v>
      </c>
      <c r="D180" s="39" t="s">
        <v>97</v>
      </c>
      <c r="E180" s="26" t="s">
        <v>413</v>
      </c>
      <c r="F180" s="40">
        <f>'[1]predizmere upravni'!G76+3.7*2*3</f>
        <v>120.60000000000001</v>
      </c>
      <c r="G180" s="42"/>
      <c r="H180" s="41">
        <f>+F180*G180</f>
        <v>0</v>
      </c>
    </row>
    <row r="181" spans="1:8" ht="51">
      <c r="A181" s="38" t="s">
        <v>324</v>
      </c>
      <c r="B181" s="38" t="s">
        <v>98</v>
      </c>
      <c r="C181" s="38" t="s">
        <v>99</v>
      </c>
      <c r="D181" s="39" t="s">
        <v>100</v>
      </c>
      <c r="E181" s="26" t="s">
        <v>413</v>
      </c>
      <c r="F181" s="40">
        <f>4.2*4+3*4+6.8*3-12.5+2.4*4.2+3.7*9</f>
        <v>80.08000000000001</v>
      </c>
      <c r="G181" s="42"/>
      <c r="H181" s="41">
        <f>+F181*G181</f>
        <v>0</v>
      </c>
    </row>
    <row r="182" spans="1:8" ht="12.75">
      <c r="A182" s="43" t="s">
        <v>324</v>
      </c>
      <c r="B182" s="43" t="s">
        <v>101</v>
      </c>
      <c r="C182" s="43"/>
      <c r="D182" s="39" t="s">
        <v>617</v>
      </c>
      <c r="E182" s="26"/>
      <c r="F182" s="44"/>
      <c r="G182" s="45"/>
      <c r="H182" s="45">
        <f>SUM(H180:H181)</f>
        <v>0</v>
      </c>
    </row>
    <row r="183" spans="4:5" ht="12.75">
      <c r="D183" s="39"/>
      <c r="E183" s="26"/>
    </row>
    <row r="184" spans="1:11" s="6" customFormat="1" ht="12.75">
      <c r="A184" s="38" t="s">
        <v>324</v>
      </c>
      <c r="B184" s="22" t="s">
        <v>102</v>
      </c>
      <c r="C184" s="50"/>
      <c r="D184" s="23" t="s">
        <v>103</v>
      </c>
      <c r="F184" s="24"/>
      <c r="G184" s="25"/>
      <c r="H184" s="48"/>
      <c r="J184" s="26"/>
      <c r="K184" s="26"/>
    </row>
    <row r="185" spans="1:11" s="6" customFormat="1" ht="89.25">
      <c r="A185" s="38" t="s">
        <v>324</v>
      </c>
      <c r="B185" s="22" t="s">
        <v>104</v>
      </c>
      <c r="C185" s="46" t="s">
        <v>105</v>
      </c>
      <c r="D185" s="23" t="s">
        <v>106</v>
      </c>
      <c r="E185" s="6" t="s">
        <v>413</v>
      </c>
      <c r="F185" s="24">
        <v>8.35</v>
      </c>
      <c r="G185" s="25"/>
      <c r="H185" s="48">
        <f>+ROUND(F185*G185,2)</f>
        <v>0</v>
      </c>
      <c r="J185" s="26"/>
      <c r="K185" s="26"/>
    </row>
    <row r="186" spans="1:11" s="6" customFormat="1" ht="89.25">
      <c r="A186" s="38" t="s">
        <v>324</v>
      </c>
      <c r="B186" s="22" t="s">
        <v>107</v>
      </c>
      <c r="C186" s="46" t="s">
        <v>108</v>
      </c>
      <c r="D186" s="23" t="s">
        <v>109</v>
      </c>
      <c r="E186" s="6" t="s">
        <v>413</v>
      </c>
      <c r="F186" s="24">
        <f>17.6*5+(1.5+2.1)*2*1.5</f>
        <v>98.8</v>
      </c>
      <c r="G186" s="25"/>
      <c r="H186" s="48">
        <f>+ROUND(F186*G186,2)</f>
        <v>0</v>
      </c>
      <c r="J186" s="26"/>
      <c r="K186" s="26"/>
    </row>
    <row r="187" spans="1:11" s="6" customFormat="1" ht="25.5">
      <c r="A187" s="38" t="s">
        <v>324</v>
      </c>
      <c r="B187" s="22" t="s">
        <v>110</v>
      </c>
      <c r="C187" s="46" t="s">
        <v>111</v>
      </c>
      <c r="D187" s="23" t="s">
        <v>112</v>
      </c>
      <c r="E187" s="6" t="s">
        <v>413</v>
      </c>
      <c r="F187" s="24">
        <v>20</v>
      </c>
      <c r="G187" s="25"/>
      <c r="H187" s="48">
        <f>+ROUND(F187*G187,2)</f>
        <v>0</v>
      </c>
      <c r="J187" s="26"/>
      <c r="K187" s="26"/>
    </row>
    <row r="188" spans="1:11" s="6" customFormat="1" ht="12.75">
      <c r="A188" s="43" t="s">
        <v>324</v>
      </c>
      <c r="B188" s="51" t="s">
        <v>102</v>
      </c>
      <c r="C188" s="52"/>
      <c r="D188" s="23" t="s">
        <v>617</v>
      </c>
      <c r="F188" s="53"/>
      <c r="G188" s="54"/>
      <c r="H188" s="55">
        <f>SUM(H185:H186)</f>
        <v>0</v>
      </c>
      <c r="J188" s="26"/>
      <c r="K188" s="26"/>
    </row>
    <row r="189" spans="1:11" s="6" customFormat="1" ht="13.5" thickBot="1">
      <c r="A189" s="22"/>
      <c r="B189" s="22"/>
      <c r="C189" s="50"/>
      <c r="D189" s="23"/>
      <c r="F189" s="24"/>
      <c r="G189" s="25"/>
      <c r="H189" s="48"/>
      <c r="J189" s="26"/>
      <c r="K189" s="26"/>
    </row>
    <row r="190" spans="1:5" ht="13.5" thickBot="1">
      <c r="A190" s="56" t="s">
        <v>324</v>
      </c>
      <c r="B190" s="57"/>
      <c r="C190" s="57"/>
      <c r="D190" s="39" t="s">
        <v>113</v>
      </c>
      <c r="E190" s="26"/>
    </row>
    <row r="191" spans="1:8" ht="12.75">
      <c r="A191" s="38" t="s">
        <v>324</v>
      </c>
      <c r="B191" s="38" t="s">
        <v>619</v>
      </c>
      <c r="D191" s="39" t="s">
        <v>524</v>
      </c>
      <c r="E191" s="26"/>
      <c r="H191" s="41">
        <f>+H63</f>
        <v>0</v>
      </c>
    </row>
    <row r="192" spans="1:8" ht="12.75">
      <c r="A192" s="38" t="s">
        <v>324</v>
      </c>
      <c r="B192" s="38" t="s">
        <v>622</v>
      </c>
      <c r="D192" s="39" t="s">
        <v>623</v>
      </c>
      <c r="E192" s="26"/>
      <c r="H192" s="41">
        <f>+H70</f>
        <v>0</v>
      </c>
    </row>
    <row r="193" spans="1:8" ht="12.75">
      <c r="A193" s="38" t="s">
        <v>324</v>
      </c>
      <c r="B193" s="38" t="s">
        <v>630</v>
      </c>
      <c r="D193" s="39" t="s">
        <v>631</v>
      </c>
      <c r="E193" s="26"/>
      <c r="H193" s="41">
        <f>+H84</f>
        <v>0</v>
      </c>
    </row>
    <row r="194" spans="1:8" ht="12.75">
      <c r="A194" s="38" t="s">
        <v>324</v>
      </c>
      <c r="B194" s="38" t="s">
        <v>656</v>
      </c>
      <c r="D194" s="39" t="s">
        <v>657</v>
      </c>
      <c r="E194" s="26"/>
      <c r="H194" s="41">
        <f>+H108</f>
        <v>0</v>
      </c>
    </row>
    <row r="195" spans="1:8" ht="12.75">
      <c r="A195" s="38" t="s">
        <v>324</v>
      </c>
      <c r="B195" s="38" t="s">
        <v>715</v>
      </c>
      <c r="D195" s="39" t="s">
        <v>716</v>
      </c>
      <c r="E195" s="26"/>
      <c r="H195" s="41">
        <f>+H135</f>
        <v>0</v>
      </c>
    </row>
    <row r="196" spans="1:8" ht="12.75">
      <c r="A196" s="38" t="s">
        <v>324</v>
      </c>
      <c r="B196" s="38" t="s">
        <v>10</v>
      </c>
      <c r="D196" s="39" t="s">
        <v>11</v>
      </c>
      <c r="E196" s="26"/>
      <c r="H196" s="41">
        <f>+H140</f>
        <v>0</v>
      </c>
    </row>
    <row r="197" spans="1:8" ht="12.75">
      <c r="A197" s="38" t="s">
        <v>324</v>
      </c>
      <c r="B197" s="38" t="s">
        <v>114</v>
      </c>
      <c r="D197" s="39" t="s">
        <v>18</v>
      </c>
      <c r="E197" s="26"/>
      <c r="H197" s="41">
        <f>+H145</f>
        <v>0</v>
      </c>
    </row>
    <row r="198" spans="1:8" ht="12.75">
      <c r="A198" s="38" t="s">
        <v>324</v>
      </c>
      <c r="B198" s="38" t="s">
        <v>25</v>
      </c>
      <c r="D198" s="39" t="s">
        <v>26</v>
      </c>
      <c r="E198" s="26"/>
      <c r="H198" s="41">
        <f>+H153</f>
        <v>0</v>
      </c>
    </row>
    <row r="199" spans="1:8" ht="12.75">
      <c r="A199" s="38" t="s">
        <v>324</v>
      </c>
      <c r="B199" s="38" t="s">
        <v>42</v>
      </c>
      <c r="D199" s="39" t="s">
        <v>43</v>
      </c>
      <c r="E199" s="26"/>
      <c r="H199" s="41">
        <f>+H160</f>
        <v>0</v>
      </c>
    </row>
    <row r="200" spans="1:8" ht="12.75">
      <c r="A200" s="38" t="s">
        <v>324</v>
      </c>
      <c r="B200" s="38" t="s">
        <v>56</v>
      </c>
      <c r="D200" s="39" t="s">
        <v>57</v>
      </c>
      <c r="E200" s="26"/>
      <c r="H200" s="41">
        <f>+H171</f>
        <v>0</v>
      </c>
    </row>
    <row r="201" spans="1:8" ht="12.75">
      <c r="A201" s="38" t="s">
        <v>324</v>
      </c>
      <c r="B201" s="38" t="s">
        <v>81</v>
      </c>
      <c r="D201" s="39" t="s">
        <v>82</v>
      </c>
      <c r="E201" s="26"/>
      <c r="H201" s="41">
        <f>+H177</f>
        <v>0</v>
      </c>
    </row>
    <row r="202" spans="1:8" ht="12.75">
      <c r="A202" s="38" t="s">
        <v>324</v>
      </c>
      <c r="B202" s="38" t="s">
        <v>93</v>
      </c>
      <c r="D202" s="39" t="s">
        <v>94</v>
      </c>
      <c r="E202" s="26"/>
      <c r="H202" s="41">
        <f>+H182</f>
        <v>0</v>
      </c>
    </row>
    <row r="203" spans="1:8" ht="12.75">
      <c r="A203" s="38" t="s">
        <v>324</v>
      </c>
      <c r="B203" s="38" t="s">
        <v>102</v>
      </c>
      <c r="D203" s="39" t="s">
        <v>103</v>
      </c>
      <c r="E203" s="26"/>
      <c r="H203" s="41">
        <f>+H188</f>
        <v>0</v>
      </c>
    </row>
    <row r="204" spans="1:8" ht="12.75">
      <c r="A204" s="43" t="s">
        <v>324</v>
      </c>
      <c r="B204" s="43"/>
      <c r="C204" s="43"/>
      <c r="D204" s="39" t="s">
        <v>617</v>
      </c>
      <c r="E204" s="26"/>
      <c r="F204" s="44"/>
      <c r="G204" s="45"/>
      <c r="H204" s="45">
        <f>SUM(H191:H203)</f>
        <v>0</v>
      </c>
    </row>
    <row r="205" spans="4:5" ht="12.75">
      <c r="D205" s="39"/>
      <c r="E205" s="26"/>
    </row>
    <row r="206" spans="1:11" s="6" customFormat="1" ht="12.75">
      <c r="A206" s="58" t="s">
        <v>501</v>
      </c>
      <c r="B206" s="50"/>
      <c r="C206" s="59"/>
      <c r="D206" s="23" t="s">
        <v>115</v>
      </c>
      <c r="F206" s="24"/>
      <c r="J206" s="26"/>
      <c r="K206" s="26"/>
    </row>
    <row r="207" spans="1:11" s="6" customFormat="1" ht="12.75">
      <c r="A207" s="22" t="s">
        <v>501</v>
      </c>
      <c r="B207" s="22" t="s">
        <v>619</v>
      </c>
      <c r="C207" s="38"/>
      <c r="D207" s="23" t="s">
        <v>524</v>
      </c>
      <c r="F207" s="60"/>
      <c r="G207" s="48"/>
      <c r="H207" s="48"/>
      <c r="J207" s="26"/>
      <c r="K207" s="26"/>
    </row>
    <row r="208" spans="1:11" s="6" customFormat="1" ht="27" customHeight="1">
      <c r="A208" s="22" t="s">
        <v>501</v>
      </c>
      <c r="B208" s="22" t="s">
        <v>525</v>
      </c>
      <c r="C208" s="38" t="s">
        <v>620</v>
      </c>
      <c r="D208" s="23" t="s">
        <v>621</v>
      </c>
      <c r="E208" s="6" t="s">
        <v>727</v>
      </c>
      <c r="F208" s="61">
        <v>9</v>
      </c>
      <c r="G208" s="62"/>
      <c r="H208" s="63">
        <f>+F208*G208</f>
        <v>0</v>
      </c>
      <c r="J208" s="26"/>
      <c r="K208" s="26"/>
    </row>
    <row r="209" spans="1:11" s="6" customFormat="1" ht="12.75">
      <c r="A209" s="51" t="s">
        <v>501</v>
      </c>
      <c r="B209" s="51" t="s">
        <v>522</v>
      </c>
      <c r="C209" s="43"/>
      <c r="D209" s="23" t="s">
        <v>617</v>
      </c>
      <c r="F209" s="64"/>
      <c r="G209" s="55"/>
      <c r="H209" s="55">
        <f>SUM(H208:H208)</f>
        <v>0</v>
      </c>
      <c r="J209" s="26"/>
      <c r="K209" s="26"/>
    </row>
    <row r="210" spans="1:11" s="6" customFormat="1" ht="12.75">
      <c r="A210" s="22"/>
      <c r="B210" s="22"/>
      <c r="C210" s="38"/>
      <c r="D210" s="23"/>
      <c r="F210" s="60"/>
      <c r="G210" s="48"/>
      <c r="H210" s="48"/>
      <c r="J210" s="26"/>
      <c r="K210" s="26"/>
    </row>
    <row r="211" spans="1:11" s="6" customFormat="1" ht="12.75">
      <c r="A211" s="22" t="s">
        <v>501</v>
      </c>
      <c r="B211" s="22" t="s">
        <v>324</v>
      </c>
      <c r="C211" s="38"/>
      <c r="D211" s="23" t="s">
        <v>623</v>
      </c>
      <c r="F211" s="60"/>
      <c r="G211" s="48"/>
      <c r="H211" s="48"/>
      <c r="J211" s="26"/>
      <c r="K211" s="26"/>
    </row>
    <row r="212" spans="1:11" s="6" customFormat="1" ht="25.5">
      <c r="A212" s="22" t="s">
        <v>501</v>
      </c>
      <c r="B212" s="22" t="s">
        <v>540</v>
      </c>
      <c r="C212" s="38" t="s">
        <v>624</v>
      </c>
      <c r="D212" s="23" t="s">
        <v>625</v>
      </c>
      <c r="E212" s="6" t="s">
        <v>543</v>
      </c>
      <c r="F212" s="61">
        <v>1848.4185</v>
      </c>
      <c r="G212" s="62"/>
      <c r="H212" s="63">
        <f>+ROUND(F212*G212,2)</f>
        <v>0</v>
      </c>
      <c r="J212" s="26"/>
      <c r="K212" s="26"/>
    </row>
    <row r="213" spans="1:11" s="6" customFormat="1" ht="12.75">
      <c r="A213" s="22" t="s">
        <v>501</v>
      </c>
      <c r="B213" s="22" t="s">
        <v>544</v>
      </c>
      <c r="C213" s="50" t="s">
        <v>116</v>
      </c>
      <c r="D213" s="23" t="s">
        <v>117</v>
      </c>
      <c r="E213" s="6" t="s">
        <v>118</v>
      </c>
      <c r="F213" s="65">
        <v>200</v>
      </c>
      <c r="G213" s="62"/>
      <c r="H213" s="63">
        <f>+ROUND(F213*G213,2)</f>
        <v>0</v>
      </c>
      <c r="J213" s="26"/>
      <c r="K213" s="26"/>
    </row>
    <row r="214" spans="1:11" s="6" customFormat="1" ht="12.75">
      <c r="A214" s="22" t="s">
        <v>501</v>
      </c>
      <c r="B214" s="22" t="s">
        <v>546</v>
      </c>
      <c r="C214" s="50" t="s">
        <v>626</v>
      </c>
      <c r="D214" s="23" t="s">
        <v>627</v>
      </c>
      <c r="E214" s="6" t="s">
        <v>413</v>
      </c>
      <c r="F214" s="65">
        <v>430.7225</v>
      </c>
      <c r="G214" s="62"/>
      <c r="H214" s="63">
        <f>+ROUND(F214*G214,2)</f>
        <v>0</v>
      </c>
      <c r="J214" s="26"/>
      <c r="K214" s="26"/>
    </row>
    <row r="215" spans="1:11" s="6" customFormat="1" ht="25.5">
      <c r="A215" s="22" t="s">
        <v>501</v>
      </c>
      <c r="B215" s="22" t="s">
        <v>548</v>
      </c>
      <c r="C215" s="50" t="s">
        <v>119</v>
      </c>
      <c r="D215" s="23" t="s">
        <v>120</v>
      </c>
      <c r="E215" s="6" t="s">
        <v>543</v>
      </c>
      <c r="F215" s="65">
        <v>702.4681</v>
      </c>
      <c r="G215" s="62"/>
      <c r="H215" s="63">
        <f>+ROUND(F215*G215,2)</f>
        <v>0</v>
      </c>
      <c r="J215" s="26"/>
      <c r="K215" s="26"/>
    </row>
    <row r="216" spans="1:11" s="6" customFormat="1" ht="25.5">
      <c r="A216" s="22" t="s">
        <v>501</v>
      </c>
      <c r="B216" s="22" t="s">
        <v>550</v>
      </c>
      <c r="C216" s="50" t="s">
        <v>121</v>
      </c>
      <c r="D216" s="23" t="s">
        <v>122</v>
      </c>
      <c r="E216" s="6" t="s">
        <v>543</v>
      </c>
      <c r="F216" s="65">
        <v>1145.9504</v>
      </c>
      <c r="G216" s="62"/>
      <c r="H216" s="63">
        <f>+ROUND(F216*G216,2)</f>
        <v>0</v>
      </c>
      <c r="J216" s="26"/>
      <c r="K216" s="26"/>
    </row>
    <row r="217" spans="1:11" s="6" customFormat="1" ht="12.75">
      <c r="A217" s="51" t="s">
        <v>501</v>
      </c>
      <c r="B217" s="51" t="s">
        <v>324</v>
      </c>
      <c r="C217" s="52"/>
      <c r="D217" s="23" t="s">
        <v>617</v>
      </c>
      <c r="F217" s="53"/>
      <c r="G217" s="54"/>
      <c r="H217" s="55">
        <f>SUM(H212:H216)</f>
        <v>0</v>
      </c>
      <c r="J217" s="26"/>
      <c r="K217" s="26"/>
    </row>
    <row r="218" spans="1:11" s="6" customFormat="1" ht="12.75">
      <c r="A218" s="22"/>
      <c r="B218" s="22"/>
      <c r="C218" s="50"/>
      <c r="D218" s="23"/>
      <c r="F218" s="24"/>
      <c r="G218" s="25"/>
      <c r="H218" s="48"/>
      <c r="J218" s="26"/>
      <c r="K218" s="26"/>
    </row>
    <row r="219" spans="1:11" s="6" customFormat="1" ht="12.75">
      <c r="A219" s="22" t="s">
        <v>501</v>
      </c>
      <c r="B219" s="22" t="s">
        <v>415</v>
      </c>
      <c r="C219" s="50"/>
      <c r="D219" s="23" t="s">
        <v>631</v>
      </c>
      <c r="F219" s="24"/>
      <c r="G219" s="25"/>
      <c r="H219" s="48"/>
      <c r="J219" s="26"/>
      <c r="K219" s="26"/>
    </row>
    <row r="220" spans="1:11" s="6" customFormat="1" ht="51">
      <c r="A220" s="22" t="s">
        <v>501</v>
      </c>
      <c r="B220" s="22" t="s">
        <v>576</v>
      </c>
      <c r="C220" s="50" t="s">
        <v>632</v>
      </c>
      <c r="D220" s="23" t="s">
        <v>633</v>
      </c>
      <c r="E220" s="6" t="s">
        <v>543</v>
      </c>
      <c r="F220" s="65">
        <v>29.432280000000002</v>
      </c>
      <c r="G220" s="62"/>
      <c r="H220" s="63">
        <f aca="true" t="shared" si="8" ref="H220:H230">+ROUND(F220*G220,2)</f>
        <v>0</v>
      </c>
      <c r="J220" s="26"/>
      <c r="K220" s="26"/>
    </row>
    <row r="221" spans="1:11" s="6" customFormat="1" ht="38.25">
      <c r="A221" s="22" t="s">
        <v>501</v>
      </c>
      <c r="B221" s="22" t="s">
        <v>578</v>
      </c>
      <c r="C221" s="50" t="s">
        <v>123</v>
      </c>
      <c r="D221" s="23" t="s">
        <v>124</v>
      </c>
      <c r="E221" s="6" t="s">
        <v>543</v>
      </c>
      <c r="F221" s="65">
        <v>17.636650000000003</v>
      </c>
      <c r="G221" s="62"/>
      <c r="H221" s="63">
        <f t="shared" si="8"/>
        <v>0</v>
      </c>
      <c r="J221" s="26"/>
      <c r="K221" s="26"/>
    </row>
    <row r="222" spans="1:11" s="6" customFormat="1" ht="38.25">
      <c r="A222" s="22" t="s">
        <v>501</v>
      </c>
      <c r="B222" s="22" t="s">
        <v>581</v>
      </c>
      <c r="C222" s="50" t="s">
        <v>125</v>
      </c>
      <c r="D222" s="23" t="s">
        <v>126</v>
      </c>
      <c r="E222" s="6" t="s">
        <v>543</v>
      </c>
      <c r="F222" s="66">
        <v>111.38655000000001</v>
      </c>
      <c r="G222" s="62"/>
      <c r="H222" s="63">
        <f t="shared" si="8"/>
        <v>0</v>
      </c>
      <c r="J222" s="26"/>
      <c r="K222" s="26"/>
    </row>
    <row r="223" spans="1:11" s="6" customFormat="1" ht="38.25">
      <c r="A223" s="22" t="s">
        <v>501</v>
      </c>
      <c r="B223" s="22" t="s">
        <v>584</v>
      </c>
      <c r="C223" s="50" t="s">
        <v>127</v>
      </c>
      <c r="D223" s="23" t="s">
        <v>128</v>
      </c>
      <c r="E223" s="6" t="s">
        <v>543</v>
      </c>
      <c r="F223" s="66">
        <v>11.522974999999999</v>
      </c>
      <c r="G223" s="62"/>
      <c r="H223" s="63">
        <f t="shared" si="8"/>
        <v>0</v>
      </c>
      <c r="J223" s="26"/>
      <c r="K223" s="26"/>
    </row>
    <row r="224" spans="1:11" s="6" customFormat="1" ht="51">
      <c r="A224" s="22" t="s">
        <v>501</v>
      </c>
      <c r="B224" s="22" t="s">
        <v>587</v>
      </c>
      <c r="C224" s="67" t="s">
        <v>129</v>
      </c>
      <c r="D224" s="23" t="s">
        <v>130</v>
      </c>
      <c r="E224" s="6" t="s">
        <v>543</v>
      </c>
      <c r="F224" s="66">
        <v>174.38052749999997</v>
      </c>
      <c r="G224" s="62"/>
      <c r="H224" s="63">
        <f t="shared" si="8"/>
        <v>0</v>
      </c>
      <c r="J224" s="26"/>
      <c r="K224" s="26"/>
    </row>
    <row r="225" spans="1:11" s="6" customFormat="1" ht="51">
      <c r="A225" s="22" t="s">
        <v>501</v>
      </c>
      <c r="B225" s="22" t="s">
        <v>571</v>
      </c>
      <c r="C225" s="50" t="s">
        <v>131</v>
      </c>
      <c r="D225" s="23" t="s">
        <v>132</v>
      </c>
      <c r="E225" s="6" t="s">
        <v>543</v>
      </c>
      <c r="F225" s="65">
        <v>0.16360000000000002</v>
      </c>
      <c r="G225" s="62"/>
      <c r="H225" s="63">
        <f t="shared" si="8"/>
        <v>0</v>
      </c>
      <c r="J225" s="26"/>
      <c r="K225" s="26"/>
    </row>
    <row r="226" spans="1:11" s="6" customFormat="1" ht="51">
      <c r="A226" s="22" t="s">
        <v>501</v>
      </c>
      <c r="B226" s="22" t="s">
        <v>643</v>
      </c>
      <c r="C226" s="50" t="s">
        <v>133</v>
      </c>
      <c r="D226" s="23" t="s">
        <v>134</v>
      </c>
      <c r="E226" s="6" t="s">
        <v>543</v>
      </c>
      <c r="F226" s="65">
        <v>11.449000000000002</v>
      </c>
      <c r="G226" s="62"/>
      <c r="H226" s="63">
        <f t="shared" si="8"/>
        <v>0</v>
      </c>
      <c r="J226" s="26"/>
      <c r="K226" s="26"/>
    </row>
    <row r="227" spans="1:11" s="6" customFormat="1" ht="38.25">
      <c r="A227" s="22" t="s">
        <v>501</v>
      </c>
      <c r="B227" s="22" t="s">
        <v>645</v>
      </c>
      <c r="C227" s="50" t="s">
        <v>135</v>
      </c>
      <c r="D227" s="23" t="s">
        <v>136</v>
      </c>
      <c r="E227" s="6" t="s">
        <v>420</v>
      </c>
      <c r="F227" s="65">
        <v>220.4</v>
      </c>
      <c r="G227" s="62"/>
      <c r="H227" s="63">
        <f t="shared" si="8"/>
        <v>0</v>
      </c>
      <c r="J227" s="26"/>
      <c r="K227" s="26"/>
    </row>
    <row r="228" spans="1:11" s="6" customFormat="1" ht="38.25">
      <c r="A228" s="22" t="s">
        <v>501</v>
      </c>
      <c r="B228" s="22" t="s">
        <v>647</v>
      </c>
      <c r="C228" s="50" t="s">
        <v>650</v>
      </c>
      <c r="D228" s="23" t="s">
        <v>651</v>
      </c>
      <c r="E228" s="6" t="s">
        <v>652</v>
      </c>
      <c r="F228" s="68">
        <v>23201.384894999996</v>
      </c>
      <c r="G228" s="62"/>
      <c r="H228" s="63">
        <f t="shared" si="8"/>
        <v>0</v>
      </c>
      <c r="J228" s="26"/>
      <c r="K228" s="26"/>
    </row>
    <row r="229" spans="1:11" s="6" customFormat="1" ht="38.25">
      <c r="A229" s="22" t="s">
        <v>501</v>
      </c>
      <c r="B229" s="22" t="s">
        <v>649</v>
      </c>
      <c r="C229" s="50" t="s">
        <v>137</v>
      </c>
      <c r="D229" s="23" t="s">
        <v>138</v>
      </c>
      <c r="E229" s="6" t="s">
        <v>652</v>
      </c>
      <c r="F229" s="68">
        <v>12493.053404999997</v>
      </c>
      <c r="G229" s="62"/>
      <c r="H229" s="63">
        <f t="shared" si="8"/>
        <v>0</v>
      </c>
      <c r="J229" s="26"/>
      <c r="K229" s="26"/>
    </row>
    <row r="230" spans="1:11" s="6" customFormat="1" ht="25.5">
      <c r="A230" s="22" t="s">
        <v>501</v>
      </c>
      <c r="B230" s="22" t="s">
        <v>653</v>
      </c>
      <c r="C230" s="69" t="s">
        <v>654</v>
      </c>
      <c r="D230" s="23" t="s">
        <v>655</v>
      </c>
      <c r="E230" s="6" t="s">
        <v>652</v>
      </c>
      <c r="F230" s="70">
        <v>320.572</v>
      </c>
      <c r="G230" s="71"/>
      <c r="H230" s="72">
        <f t="shared" si="8"/>
        <v>0</v>
      </c>
      <c r="J230" s="26"/>
      <c r="K230" s="26"/>
    </row>
    <row r="231" spans="1:11" s="6" customFormat="1" ht="12.75">
      <c r="A231" s="51" t="s">
        <v>501</v>
      </c>
      <c r="B231" s="51" t="s">
        <v>415</v>
      </c>
      <c r="C231" s="52"/>
      <c r="D231" s="23" t="s">
        <v>617</v>
      </c>
      <c r="F231" s="53"/>
      <c r="G231" s="54"/>
      <c r="H231" s="55">
        <f>SUM(H220:H230)</f>
        <v>0</v>
      </c>
      <c r="J231" s="26"/>
      <c r="K231" s="26"/>
    </row>
    <row r="232" spans="1:11" s="6" customFormat="1" ht="12.75">
      <c r="A232" s="22"/>
      <c r="B232" s="22"/>
      <c r="C232" s="50"/>
      <c r="D232" s="23"/>
      <c r="F232" s="24"/>
      <c r="G232" s="25"/>
      <c r="H232" s="48"/>
      <c r="J232" s="26"/>
      <c r="K232" s="26"/>
    </row>
    <row r="233" spans="1:11" s="6" customFormat="1" ht="12.75">
      <c r="A233" s="22" t="s">
        <v>501</v>
      </c>
      <c r="B233" s="22" t="s">
        <v>418</v>
      </c>
      <c r="C233" s="50"/>
      <c r="D233" s="23" t="s">
        <v>657</v>
      </c>
      <c r="F233" s="24"/>
      <c r="G233" s="25"/>
      <c r="H233" s="48"/>
      <c r="J233" s="26"/>
      <c r="K233" s="26"/>
    </row>
    <row r="234" spans="1:11" s="6" customFormat="1" ht="25.5">
      <c r="A234" s="22" t="s">
        <v>501</v>
      </c>
      <c r="B234" s="22" t="s">
        <v>591</v>
      </c>
      <c r="C234" s="50" t="s">
        <v>709</v>
      </c>
      <c r="D234" s="23" t="s">
        <v>139</v>
      </c>
      <c r="E234" s="6" t="s">
        <v>420</v>
      </c>
      <c r="F234" s="65">
        <v>96.226</v>
      </c>
      <c r="G234" s="62"/>
      <c r="H234" s="63">
        <f aca="true" t="shared" si="9" ref="H234:H244">+ROUND(F234*G234,2)</f>
        <v>0</v>
      </c>
      <c r="J234" s="26"/>
      <c r="K234" s="26"/>
    </row>
    <row r="235" spans="1:11" s="6" customFormat="1" ht="25.5">
      <c r="A235" s="22" t="s">
        <v>501</v>
      </c>
      <c r="B235" s="22" t="s">
        <v>594</v>
      </c>
      <c r="C235" s="50" t="s">
        <v>140</v>
      </c>
      <c r="D235" s="23" t="s">
        <v>141</v>
      </c>
      <c r="E235" s="6" t="s">
        <v>413</v>
      </c>
      <c r="F235" s="65">
        <v>902.5533</v>
      </c>
      <c r="G235" s="62"/>
      <c r="H235" s="63">
        <f t="shared" si="9"/>
        <v>0</v>
      </c>
      <c r="J235" s="26"/>
      <c r="K235" s="26"/>
    </row>
    <row r="236" spans="1:11" s="6" customFormat="1" ht="25.5">
      <c r="A236" s="22" t="s">
        <v>501</v>
      </c>
      <c r="B236" s="22" t="s">
        <v>597</v>
      </c>
      <c r="C236" s="50" t="s">
        <v>142</v>
      </c>
      <c r="D236" s="23" t="s">
        <v>143</v>
      </c>
      <c r="E236" s="6" t="s">
        <v>413</v>
      </c>
      <c r="F236" s="65">
        <v>197.12</v>
      </c>
      <c r="G236" s="62"/>
      <c r="H236" s="63">
        <f t="shared" si="9"/>
        <v>0</v>
      </c>
      <c r="J236" s="26"/>
      <c r="K236" s="26"/>
    </row>
    <row r="237" spans="1:11" s="6" customFormat="1" ht="25.5">
      <c r="A237" s="22" t="s">
        <v>501</v>
      </c>
      <c r="B237" s="22" t="s">
        <v>600</v>
      </c>
      <c r="C237" s="50" t="s">
        <v>144</v>
      </c>
      <c r="D237" s="23" t="s">
        <v>145</v>
      </c>
      <c r="E237" s="6" t="s">
        <v>413</v>
      </c>
      <c r="F237" s="65">
        <v>2.4540000000000006</v>
      </c>
      <c r="G237" s="62"/>
      <c r="H237" s="63">
        <f t="shared" si="9"/>
        <v>0</v>
      </c>
      <c r="J237" s="26"/>
      <c r="K237" s="26"/>
    </row>
    <row r="238" spans="1:11" s="6" customFormat="1" ht="25.5">
      <c r="A238" s="22" t="s">
        <v>501</v>
      </c>
      <c r="B238" s="22" t="s">
        <v>666</v>
      </c>
      <c r="C238" s="50" t="s">
        <v>664</v>
      </c>
      <c r="D238" s="23" t="s">
        <v>665</v>
      </c>
      <c r="E238" s="6" t="s">
        <v>413</v>
      </c>
      <c r="F238" s="65">
        <v>56.6725</v>
      </c>
      <c r="G238" s="62"/>
      <c r="H238" s="63">
        <f t="shared" si="9"/>
        <v>0</v>
      </c>
      <c r="J238" s="26"/>
      <c r="K238" s="26"/>
    </row>
    <row r="239" spans="1:11" s="6" customFormat="1" ht="25.5">
      <c r="A239" s="22" t="s">
        <v>501</v>
      </c>
      <c r="B239" s="22" t="s">
        <v>669</v>
      </c>
      <c r="C239" s="50" t="s">
        <v>146</v>
      </c>
      <c r="D239" s="23" t="s">
        <v>147</v>
      </c>
      <c r="E239" s="6" t="s">
        <v>420</v>
      </c>
      <c r="F239" s="65">
        <v>23.725</v>
      </c>
      <c r="G239" s="62"/>
      <c r="H239" s="63">
        <f t="shared" si="9"/>
        <v>0</v>
      </c>
      <c r="J239" s="26"/>
      <c r="K239" s="26"/>
    </row>
    <row r="240" spans="1:11" s="6" customFormat="1" ht="25.5">
      <c r="A240" s="22" t="s">
        <v>501</v>
      </c>
      <c r="B240" s="22" t="s">
        <v>672</v>
      </c>
      <c r="C240" s="50" t="s">
        <v>148</v>
      </c>
      <c r="D240" s="23" t="s">
        <v>149</v>
      </c>
      <c r="E240" s="6" t="s">
        <v>727</v>
      </c>
      <c r="F240" s="65">
        <v>7</v>
      </c>
      <c r="G240" s="62"/>
      <c r="H240" s="63">
        <f t="shared" si="9"/>
        <v>0</v>
      </c>
      <c r="J240" s="26"/>
      <c r="K240" s="26"/>
    </row>
    <row r="241" spans="1:11" s="6" customFormat="1" ht="25.5">
      <c r="A241" s="22" t="s">
        <v>501</v>
      </c>
      <c r="B241" s="22" t="s">
        <v>675</v>
      </c>
      <c r="C241" s="50" t="s">
        <v>150</v>
      </c>
      <c r="D241" s="23" t="s">
        <v>151</v>
      </c>
      <c r="E241" s="6" t="s">
        <v>727</v>
      </c>
      <c r="F241" s="65">
        <v>3</v>
      </c>
      <c r="G241" s="62"/>
      <c r="H241" s="63">
        <f t="shared" si="9"/>
        <v>0</v>
      </c>
      <c r="J241" s="26"/>
      <c r="K241" s="26"/>
    </row>
    <row r="242" spans="1:11" s="6" customFormat="1" ht="25.5">
      <c r="A242" s="22" t="s">
        <v>501</v>
      </c>
      <c r="B242" s="22" t="s">
        <v>678</v>
      </c>
      <c r="C242" s="14" t="s">
        <v>152</v>
      </c>
      <c r="D242" s="23" t="s">
        <v>165</v>
      </c>
      <c r="E242" s="6" t="s">
        <v>420</v>
      </c>
      <c r="F242" s="65">
        <v>440.8</v>
      </c>
      <c r="G242" s="62"/>
      <c r="H242" s="63">
        <f t="shared" si="9"/>
        <v>0</v>
      </c>
      <c r="J242" s="26"/>
      <c r="K242" s="26"/>
    </row>
    <row r="243" spans="1:11" s="6" customFormat="1" ht="25.5">
      <c r="A243" s="22" t="s">
        <v>501</v>
      </c>
      <c r="B243" s="22" t="s">
        <v>681</v>
      </c>
      <c r="C243" s="14" t="s">
        <v>166</v>
      </c>
      <c r="D243" s="23" t="s">
        <v>167</v>
      </c>
      <c r="E243" s="6" t="s">
        <v>420</v>
      </c>
      <c r="F243" s="65">
        <v>30.88</v>
      </c>
      <c r="G243" s="62"/>
      <c r="H243" s="63">
        <f t="shared" si="9"/>
        <v>0</v>
      </c>
      <c r="J243" s="26"/>
      <c r="K243" s="26"/>
    </row>
    <row r="244" spans="1:11" s="6" customFormat="1" ht="25.5">
      <c r="A244" s="58" t="s">
        <v>501</v>
      </c>
      <c r="B244" s="22" t="s">
        <v>684</v>
      </c>
      <c r="C244" s="50" t="s">
        <v>168</v>
      </c>
      <c r="D244" s="23" t="s">
        <v>169</v>
      </c>
      <c r="E244" s="6" t="s">
        <v>413</v>
      </c>
      <c r="F244" s="65">
        <v>74.6</v>
      </c>
      <c r="G244" s="62"/>
      <c r="H244" s="63">
        <f t="shared" si="9"/>
        <v>0</v>
      </c>
      <c r="J244" s="26"/>
      <c r="K244" s="26"/>
    </row>
    <row r="245" spans="1:11" s="6" customFormat="1" ht="12.75">
      <c r="A245" s="51" t="s">
        <v>501</v>
      </c>
      <c r="B245" s="51" t="s">
        <v>418</v>
      </c>
      <c r="C245" s="52"/>
      <c r="D245" s="23" t="s">
        <v>617</v>
      </c>
      <c r="F245" s="53"/>
      <c r="G245" s="54"/>
      <c r="H245" s="55">
        <f>SUM(H234:H244)</f>
        <v>0</v>
      </c>
      <c r="J245" s="26"/>
      <c r="K245" s="26"/>
    </row>
    <row r="246" spans="1:11" s="6" customFormat="1" ht="12.75">
      <c r="A246" s="22"/>
      <c r="B246" s="22"/>
      <c r="C246" s="50"/>
      <c r="D246" s="23"/>
      <c r="F246" s="24"/>
      <c r="G246" s="25"/>
      <c r="H246" s="48"/>
      <c r="J246" s="26"/>
      <c r="K246" s="26"/>
    </row>
    <row r="247" spans="1:11" s="6" customFormat="1" ht="12.75">
      <c r="A247" s="22" t="s">
        <v>501</v>
      </c>
      <c r="B247" s="22" t="s">
        <v>501</v>
      </c>
      <c r="C247" s="50"/>
      <c r="D247" s="23" t="s">
        <v>716</v>
      </c>
      <c r="F247" s="24"/>
      <c r="G247" s="25"/>
      <c r="H247" s="48"/>
      <c r="J247" s="26"/>
      <c r="K247" s="26"/>
    </row>
    <row r="248" spans="1:11" s="6" customFormat="1" ht="12.75">
      <c r="A248" s="22" t="s">
        <v>501</v>
      </c>
      <c r="B248" s="22" t="s">
        <v>608</v>
      </c>
      <c r="C248" s="50" t="s">
        <v>853</v>
      </c>
      <c r="D248" s="23" t="s">
        <v>854</v>
      </c>
      <c r="E248" s="6" t="s">
        <v>413</v>
      </c>
      <c r="F248" s="65">
        <v>243.36</v>
      </c>
      <c r="G248" s="62"/>
      <c r="H248" s="63">
        <f>+ROUND(F248*G248,2)</f>
        <v>0</v>
      </c>
      <c r="J248" s="26"/>
      <c r="K248" s="26"/>
    </row>
    <row r="249" spans="1:11" s="6" customFormat="1" ht="38.25">
      <c r="A249" s="22" t="s">
        <v>501</v>
      </c>
      <c r="B249" s="22" t="s">
        <v>611</v>
      </c>
      <c r="C249" s="50" t="s">
        <v>862</v>
      </c>
      <c r="D249" s="23" t="s">
        <v>863</v>
      </c>
      <c r="E249" s="6" t="s">
        <v>864</v>
      </c>
      <c r="F249" s="65">
        <v>500</v>
      </c>
      <c r="G249" s="62"/>
      <c r="H249" s="63">
        <f>+ROUND(F249*G249,2)</f>
        <v>0</v>
      </c>
      <c r="J249" s="26"/>
      <c r="K249" s="26"/>
    </row>
    <row r="250" spans="1:11" s="6" customFormat="1" ht="51">
      <c r="A250" s="22" t="s">
        <v>501</v>
      </c>
      <c r="B250" s="22" t="s">
        <v>613</v>
      </c>
      <c r="C250" s="50" t="s">
        <v>170</v>
      </c>
      <c r="D250" s="23" t="s">
        <v>171</v>
      </c>
      <c r="E250" s="6" t="s">
        <v>727</v>
      </c>
      <c r="F250" s="65">
        <v>7</v>
      </c>
      <c r="G250" s="62"/>
      <c r="H250" s="63">
        <f>+ROUND(F250*G250,2)</f>
        <v>0</v>
      </c>
      <c r="J250" s="26"/>
      <c r="K250" s="26"/>
    </row>
    <row r="251" spans="1:11" s="6" customFormat="1" ht="38.25">
      <c r="A251" s="22" t="s">
        <v>501</v>
      </c>
      <c r="B251" s="22" t="s">
        <v>739</v>
      </c>
      <c r="C251" s="14" t="s">
        <v>172</v>
      </c>
      <c r="D251" s="23" t="s">
        <v>173</v>
      </c>
      <c r="E251" s="6" t="s">
        <v>413</v>
      </c>
      <c r="F251" s="65">
        <v>24.2</v>
      </c>
      <c r="G251" s="62"/>
      <c r="H251" s="63">
        <f>+ROUND(F251*G251,2)</f>
        <v>0</v>
      </c>
      <c r="J251" s="26"/>
      <c r="K251" s="26"/>
    </row>
    <row r="252" spans="1:11" s="6" customFormat="1" ht="38.25">
      <c r="A252" s="58" t="s">
        <v>501</v>
      </c>
      <c r="B252" s="22" t="s">
        <v>742</v>
      </c>
      <c r="C252" s="14" t="s">
        <v>174</v>
      </c>
      <c r="D252" s="23" t="s">
        <v>175</v>
      </c>
      <c r="E252" s="6" t="s">
        <v>413</v>
      </c>
      <c r="F252" s="65">
        <v>24.2</v>
      </c>
      <c r="G252" s="62"/>
      <c r="H252" s="63">
        <f>+ROUND(F252*G252,2)</f>
        <v>0</v>
      </c>
      <c r="J252" s="26"/>
      <c r="K252" s="26"/>
    </row>
    <row r="253" spans="1:11" s="6" customFormat="1" ht="12.75">
      <c r="A253" s="51" t="s">
        <v>501</v>
      </c>
      <c r="B253" s="51" t="s">
        <v>501</v>
      </c>
      <c r="C253" s="52"/>
      <c r="D253" s="23" t="s">
        <v>617</v>
      </c>
      <c r="F253" s="53"/>
      <c r="G253" s="54"/>
      <c r="H253" s="55">
        <f>SUM(H248:H252)</f>
        <v>0</v>
      </c>
      <c r="J253" s="26"/>
      <c r="K253" s="26"/>
    </row>
    <row r="254" spans="1:11" s="6" customFormat="1" ht="12.75">
      <c r="A254" s="58"/>
      <c r="B254" s="50"/>
      <c r="C254" s="50"/>
      <c r="D254" s="23"/>
      <c r="F254" s="24"/>
      <c r="J254" s="26"/>
      <c r="K254" s="26"/>
    </row>
    <row r="255" spans="1:11" s="6" customFormat="1" ht="12.75">
      <c r="A255" s="22" t="s">
        <v>501</v>
      </c>
      <c r="B255" s="22" t="s">
        <v>508</v>
      </c>
      <c r="C255" s="50"/>
      <c r="D255" s="23" t="s">
        <v>176</v>
      </c>
      <c r="F255" s="24"/>
      <c r="G255" s="25"/>
      <c r="H255" s="48"/>
      <c r="J255" s="26"/>
      <c r="K255" s="26"/>
    </row>
    <row r="256" spans="1:11" s="6" customFormat="1" ht="57.75" customHeight="1">
      <c r="A256" s="22" t="s">
        <v>501</v>
      </c>
      <c r="B256" s="22" t="s">
        <v>12</v>
      </c>
      <c r="C256" s="46" t="s">
        <v>177</v>
      </c>
      <c r="D256" s="23" t="s">
        <v>178</v>
      </c>
      <c r="E256" s="6" t="s">
        <v>420</v>
      </c>
      <c r="F256" s="24">
        <f>37*2+8.2*10</f>
        <v>156</v>
      </c>
      <c r="G256" s="25"/>
      <c r="H256" s="48">
        <f>+ROUND(F256*G256,2)</f>
        <v>0</v>
      </c>
      <c r="J256" s="26"/>
      <c r="K256" s="26"/>
    </row>
    <row r="257" spans="1:11" s="6" customFormat="1" ht="63.75">
      <c r="A257" s="22" t="s">
        <v>501</v>
      </c>
      <c r="B257" s="22" t="s">
        <v>15</v>
      </c>
      <c r="C257" s="46" t="s">
        <v>179</v>
      </c>
      <c r="D257" s="23" t="s">
        <v>180</v>
      </c>
      <c r="E257" s="6" t="s">
        <v>727</v>
      </c>
      <c r="F257" s="24">
        <v>20</v>
      </c>
      <c r="G257" s="25"/>
      <c r="H257" s="48">
        <f>+ROUND(F257*G257,2)</f>
        <v>0</v>
      </c>
      <c r="J257" s="26"/>
      <c r="K257" s="26"/>
    </row>
    <row r="258" spans="1:11" s="6" customFormat="1" ht="12.75">
      <c r="A258" s="51" t="s">
        <v>501</v>
      </c>
      <c r="B258" s="51" t="s">
        <v>508</v>
      </c>
      <c r="C258" s="52"/>
      <c r="D258" s="23" t="s">
        <v>617</v>
      </c>
      <c r="F258" s="53"/>
      <c r="G258" s="54"/>
      <c r="H258" s="55">
        <f>SUM(H256:H257)</f>
        <v>0</v>
      </c>
      <c r="J258" s="26"/>
      <c r="K258" s="26"/>
    </row>
    <row r="259" spans="1:11" s="6" customFormat="1" ht="13.5" thickBot="1">
      <c r="A259" s="22"/>
      <c r="B259" s="22"/>
      <c r="C259" s="50"/>
      <c r="D259" s="23"/>
      <c r="F259" s="24"/>
      <c r="G259" s="25"/>
      <c r="H259" s="48"/>
      <c r="J259" s="26"/>
      <c r="K259" s="26"/>
    </row>
    <row r="260" spans="1:11" s="6" customFormat="1" ht="13.5" thickBot="1">
      <c r="A260" s="73" t="s">
        <v>501</v>
      </c>
      <c r="B260" s="74"/>
      <c r="C260" s="74"/>
      <c r="D260" s="23" t="s">
        <v>181</v>
      </c>
      <c r="F260" s="24"/>
      <c r="J260" s="26"/>
      <c r="K260" s="26"/>
    </row>
    <row r="261" spans="1:11" s="6" customFormat="1" ht="12.75">
      <c r="A261" s="22" t="s">
        <v>501</v>
      </c>
      <c r="B261" s="22" t="s">
        <v>619</v>
      </c>
      <c r="C261" s="38"/>
      <c r="D261" s="23" t="s">
        <v>524</v>
      </c>
      <c r="F261" s="24"/>
      <c r="H261" s="24">
        <f>+H209</f>
        <v>0</v>
      </c>
      <c r="J261" s="26"/>
      <c r="K261" s="26"/>
    </row>
    <row r="262" spans="1:11" s="6" customFormat="1" ht="12.75">
      <c r="A262" s="22" t="s">
        <v>501</v>
      </c>
      <c r="B262" s="22" t="s">
        <v>324</v>
      </c>
      <c r="C262" s="38"/>
      <c r="D262" s="23" t="s">
        <v>623</v>
      </c>
      <c r="F262" s="60"/>
      <c r="G262" s="48"/>
      <c r="H262" s="48">
        <f>+H217</f>
        <v>0</v>
      </c>
      <c r="J262" s="26"/>
      <c r="K262" s="26"/>
    </row>
    <row r="263" spans="1:11" s="6" customFormat="1" ht="12.75">
      <c r="A263" s="22" t="s">
        <v>501</v>
      </c>
      <c r="B263" s="22" t="s">
        <v>415</v>
      </c>
      <c r="C263" s="50"/>
      <c r="D263" s="23" t="s">
        <v>631</v>
      </c>
      <c r="F263" s="24"/>
      <c r="H263" s="24">
        <f>+H231</f>
        <v>0</v>
      </c>
      <c r="J263" s="26"/>
      <c r="K263" s="26"/>
    </row>
    <row r="264" spans="1:11" s="6" customFormat="1" ht="12.75">
      <c r="A264" s="22" t="s">
        <v>501</v>
      </c>
      <c r="B264" s="22" t="s">
        <v>418</v>
      </c>
      <c r="C264" s="50"/>
      <c r="D264" s="23" t="s">
        <v>657</v>
      </c>
      <c r="F264" s="24"/>
      <c r="H264" s="24">
        <f>+H245</f>
        <v>0</v>
      </c>
      <c r="J264" s="26"/>
      <c r="K264" s="26"/>
    </row>
    <row r="265" spans="1:11" s="6" customFormat="1" ht="12.75">
      <c r="A265" s="22" t="s">
        <v>501</v>
      </c>
      <c r="B265" s="22" t="s">
        <v>501</v>
      </c>
      <c r="C265" s="50"/>
      <c r="D265" s="23" t="s">
        <v>716</v>
      </c>
      <c r="F265" s="24"/>
      <c r="H265" s="24">
        <f>+H253</f>
        <v>0</v>
      </c>
      <c r="J265" s="26"/>
      <c r="K265" s="26"/>
    </row>
    <row r="266" spans="1:11" s="6" customFormat="1" ht="12.75">
      <c r="A266" s="22" t="s">
        <v>501</v>
      </c>
      <c r="B266" s="22" t="s">
        <v>508</v>
      </c>
      <c r="C266" s="50"/>
      <c r="D266" s="23" t="s">
        <v>176</v>
      </c>
      <c r="F266" s="24"/>
      <c r="H266" s="24">
        <f>+H258</f>
        <v>0</v>
      </c>
      <c r="J266" s="26"/>
      <c r="K266" s="26"/>
    </row>
    <row r="267" spans="1:11" s="6" customFormat="1" ht="12.75">
      <c r="A267" s="75" t="s">
        <v>501</v>
      </c>
      <c r="B267" s="52"/>
      <c r="C267" s="52"/>
      <c r="D267" s="23" t="s">
        <v>617</v>
      </c>
      <c r="F267" s="53"/>
      <c r="G267" s="76"/>
      <c r="H267" s="53">
        <f>SUM(H261:H266)</f>
        <v>0</v>
      </c>
      <c r="J267" s="26"/>
      <c r="K267" s="26"/>
    </row>
    <row r="268" spans="4:5" ht="12.75">
      <c r="D268" s="39"/>
      <c r="E268" s="26"/>
    </row>
    <row r="269" spans="1:11" s="6" customFormat="1" ht="12.75">
      <c r="A269" s="22" t="s">
        <v>513</v>
      </c>
      <c r="B269" s="22"/>
      <c r="C269" s="77"/>
      <c r="D269" s="23" t="s">
        <v>182</v>
      </c>
      <c r="F269" s="48"/>
      <c r="G269" s="48"/>
      <c r="J269" s="26"/>
      <c r="K269" s="26"/>
    </row>
    <row r="270" spans="1:11" s="6" customFormat="1" ht="12.75">
      <c r="A270" s="22"/>
      <c r="B270" s="22"/>
      <c r="C270" s="78"/>
      <c r="D270" s="23"/>
      <c r="F270" s="48"/>
      <c r="G270" s="25"/>
      <c r="J270" s="26"/>
      <c r="K270" s="26"/>
    </row>
    <row r="271" spans="1:11" s="6" customFormat="1" ht="12.75">
      <c r="A271" s="22" t="s">
        <v>513</v>
      </c>
      <c r="B271" s="22" t="s">
        <v>522</v>
      </c>
      <c r="C271" s="77"/>
      <c r="D271" s="23" t="s">
        <v>623</v>
      </c>
      <c r="F271" s="48"/>
      <c r="G271" s="48"/>
      <c r="J271" s="26"/>
      <c r="K271" s="26"/>
    </row>
    <row r="272" spans="1:11" s="6" customFormat="1" ht="12.75">
      <c r="A272" s="22" t="s">
        <v>513</v>
      </c>
      <c r="B272" s="22" t="s">
        <v>525</v>
      </c>
      <c r="C272" s="77" t="s">
        <v>183</v>
      </c>
      <c r="D272" s="23" t="s">
        <v>184</v>
      </c>
      <c r="E272" s="6" t="s">
        <v>727</v>
      </c>
      <c r="F272" s="48">
        <v>4</v>
      </c>
      <c r="G272" s="25"/>
      <c r="H272" s="48">
        <f>+ROUND(F272*G272,2)</f>
        <v>0</v>
      </c>
      <c r="J272" s="26"/>
      <c r="K272" s="26"/>
    </row>
    <row r="273" spans="1:11" s="6" customFormat="1" ht="12.75">
      <c r="A273" s="22" t="s">
        <v>513</v>
      </c>
      <c r="B273" s="22" t="s">
        <v>528</v>
      </c>
      <c r="C273" s="77" t="s">
        <v>626</v>
      </c>
      <c r="D273" s="23" t="s">
        <v>627</v>
      </c>
      <c r="E273" s="6" t="s">
        <v>413</v>
      </c>
      <c r="F273" s="48">
        <v>18.19</v>
      </c>
      <c r="G273" s="25"/>
      <c r="H273" s="48">
        <f>+ROUND(F273*G273,2)</f>
        <v>0</v>
      </c>
      <c r="J273" s="26"/>
      <c r="K273" s="26"/>
    </row>
    <row r="274" spans="1:11" s="6" customFormat="1" ht="25.5">
      <c r="A274" s="22" t="s">
        <v>513</v>
      </c>
      <c r="B274" s="22" t="s">
        <v>531</v>
      </c>
      <c r="C274" s="78" t="s">
        <v>624</v>
      </c>
      <c r="D274" s="23" t="s">
        <v>625</v>
      </c>
      <c r="E274" s="6" t="s">
        <v>543</v>
      </c>
      <c r="F274" s="48">
        <v>50.980875000000005</v>
      </c>
      <c r="G274" s="25"/>
      <c r="H274" s="48">
        <f>+ROUND(F274*G274,2)</f>
        <v>0</v>
      </c>
      <c r="J274" s="26"/>
      <c r="K274" s="26"/>
    </row>
    <row r="275" spans="1:11" s="6" customFormat="1" ht="25.5">
      <c r="A275" s="22" t="s">
        <v>513</v>
      </c>
      <c r="B275" s="22" t="s">
        <v>534</v>
      </c>
      <c r="C275" s="78" t="s">
        <v>185</v>
      </c>
      <c r="D275" s="23" t="s">
        <v>195</v>
      </c>
      <c r="E275" s="6" t="s">
        <v>543</v>
      </c>
      <c r="F275" s="48">
        <v>7.7385</v>
      </c>
      <c r="G275" s="25"/>
      <c r="H275" s="48">
        <f>+ROUND(F275*G275,2)</f>
        <v>0</v>
      </c>
      <c r="J275" s="26"/>
      <c r="K275" s="26"/>
    </row>
    <row r="276" spans="1:11" s="6" customFormat="1" ht="25.5">
      <c r="A276" s="22" t="s">
        <v>513</v>
      </c>
      <c r="B276" s="22" t="s">
        <v>536</v>
      </c>
      <c r="C276" s="78" t="s">
        <v>119</v>
      </c>
      <c r="D276" s="23" t="s">
        <v>120</v>
      </c>
      <c r="E276" s="6" t="s">
        <v>543</v>
      </c>
      <c r="F276" s="48">
        <v>43.242375</v>
      </c>
      <c r="G276" s="25"/>
      <c r="H276" s="48">
        <f>+ROUND(F276*G276,2)</f>
        <v>0</v>
      </c>
      <c r="J276" s="26"/>
      <c r="K276" s="26"/>
    </row>
    <row r="277" spans="1:11" s="6" customFormat="1" ht="12.75">
      <c r="A277" s="51" t="s">
        <v>513</v>
      </c>
      <c r="B277" s="51" t="s">
        <v>522</v>
      </c>
      <c r="C277" s="79"/>
      <c r="D277" s="23" t="s">
        <v>617</v>
      </c>
      <c r="F277" s="55"/>
      <c r="G277" s="54"/>
      <c r="H277" s="53">
        <f>SUM(H272:H276)</f>
        <v>0</v>
      </c>
      <c r="J277" s="26"/>
      <c r="K277" s="26"/>
    </row>
    <row r="278" spans="1:11" s="6" customFormat="1" ht="12.75">
      <c r="A278" s="22"/>
      <c r="B278" s="22"/>
      <c r="C278" s="77"/>
      <c r="D278" s="23"/>
      <c r="F278" s="48"/>
      <c r="G278" s="48"/>
      <c r="J278" s="26"/>
      <c r="K278" s="26"/>
    </row>
    <row r="279" spans="1:11" s="6" customFormat="1" ht="12.75">
      <c r="A279" s="22" t="s">
        <v>513</v>
      </c>
      <c r="B279" s="22" t="s">
        <v>324</v>
      </c>
      <c r="C279" s="77"/>
      <c r="D279" s="23" t="s">
        <v>631</v>
      </c>
      <c r="F279" s="48"/>
      <c r="G279" s="48"/>
      <c r="J279" s="26"/>
      <c r="K279" s="26"/>
    </row>
    <row r="280" spans="1:11" s="6" customFormat="1" ht="51">
      <c r="A280" s="22" t="s">
        <v>513</v>
      </c>
      <c r="B280" s="22" t="s">
        <v>540</v>
      </c>
      <c r="C280" s="77" t="s">
        <v>632</v>
      </c>
      <c r="D280" s="23" t="s">
        <v>633</v>
      </c>
      <c r="E280" s="6" t="s">
        <v>543</v>
      </c>
      <c r="F280" s="48">
        <v>0.469</v>
      </c>
      <c r="G280" s="25"/>
      <c r="H280" s="48">
        <f aca="true" t="shared" si="10" ref="H280:H286">+ROUND(F280*G280,2)</f>
        <v>0</v>
      </c>
      <c r="J280" s="26"/>
      <c r="K280" s="26"/>
    </row>
    <row r="281" spans="1:11" s="6" customFormat="1" ht="51">
      <c r="A281" s="22" t="s">
        <v>513</v>
      </c>
      <c r="B281" s="22" t="s">
        <v>544</v>
      </c>
      <c r="C281" s="77" t="s">
        <v>640</v>
      </c>
      <c r="D281" s="23" t="s">
        <v>641</v>
      </c>
      <c r="E281" s="6" t="s">
        <v>543</v>
      </c>
      <c r="F281" s="48">
        <v>0.938</v>
      </c>
      <c r="G281" s="25"/>
      <c r="H281" s="48">
        <f t="shared" si="10"/>
        <v>0</v>
      </c>
      <c r="J281" s="26"/>
      <c r="K281" s="26"/>
    </row>
    <row r="282" spans="1:11" s="6" customFormat="1" ht="51">
      <c r="A282" s="22" t="s">
        <v>513</v>
      </c>
      <c r="B282" s="22" t="s">
        <v>546</v>
      </c>
      <c r="C282" s="78" t="s">
        <v>640</v>
      </c>
      <c r="D282" s="23" t="s">
        <v>641</v>
      </c>
      <c r="E282" s="6" t="s">
        <v>543</v>
      </c>
      <c r="F282" s="48">
        <v>2.871</v>
      </c>
      <c r="G282" s="25"/>
      <c r="H282" s="48">
        <f t="shared" si="10"/>
        <v>0</v>
      </c>
      <c r="J282" s="26"/>
      <c r="K282" s="26"/>
    </row>
    <row r="283" spans="1:11" s="6" customFormat="1" ht="51">
      <c r="A283" s="22" t="s">
        <v>513</v>
      </c>
      <c r="B283" s="22" t="s">
        <v>548</v>
      </c>
      <c r="C283" s="77" t="s">
        <v>640</v>
      </c>
      <c r="D283" s="23" t="s">
        <v>641</v>
      </c>
      <c r="E283" s="6" t="s">
        <v>543</v>
      </c>
      <c r="F283" s="48">
        <v>0.43</v>
      </c>
      <c r="G283" s="25"/>
      <c r="H283" s="48">
        <f t="shared" si="10"/>
        <v>0</v>
      </c>
      <c r="J283" s="26"/>
      <c r="K283" s="26"/>
    </row>
    <row r="284" spans="1:11" s="6" customFormat="1" ht="51">
      <c r="A284" s="22" t="s">
        <v>513</v>
      </c>
      <c r="B284" s="22" t="s">
        <v>550</v>
      </c>
      <c r="C284" s="77" t="s">
        <v>196</v>
      </c>
      <c r="D284" s="23" t="s">
        <v>197</v>
      </c>
      <c r="E284" s="6" t="s">
        <v>543</v>
      </c>
      <c r="F284" s="48">
        <v>0.1475</v>
      </c>
      <c r="G284" s="25"/>
      <c r="H284" s="48">
        <f t="shared" si="10"/>
        <v>0</v>
      </c>
      <c r="J284" s="26"/>
      <c r="K284" s="26"/>
    </row>
    <row r="285" spans="1:11" s="6" customFormat="1" ht="38.25">
      <c r="A285" s="22" t="s">
        <v>513</v>
      </c>
      <c r="B285" s="22" t="s">
        <v>552</v>
      </c>
      <c r="C285" s="77" t="s">
        <v>135</v>
      </c>
      <c r="D285" s="23" t="s">
        <v>136</v>
      </c>
      <c r="E285" s="6" t="s">
        <v>420</v>
      </c>
      <c r="F285" s="48">
        <v>9.5</v>
      </c>
      <c r="G285" s="25"/>
      <c r="H285" s="48">
        <f t="shared" si="10"/>
        <v>0</v>
      </c>
      <c r="J285" s="26"/>
      <c r="K285" s="26"/>
    </row>
    <row r="286" spans="1:11" s="6" customFormat="1" ht="38.25">
      <c r="A286" s="22" t="s">
        <v>513</v>
      </c>
      <c r="B286" s="22" t="s">
        <v>554</v>
      </c>
      <c r="C286" s="77" t="s">
        <v>650</v>
      </c>
      <c r="D286" s="23" t="s">
        <v>651</v>
      </c>
      <c r="E286" s="6" t="s">
        <v>652</v>
      </c>
      <c r="F286" s="48">
        <v>510</v>
      </c>
      <c r="G286" s="25"/>
      <c r="H286" s="48">
        <f t="shared" si="10"/>
        <v>0</v>
      </c>
      <c r="J286" s="26"/>
      <c r="K286" s="26"/>
    </row>
    <row r="287" spans="1:11" s="6" customFormat="1" ht="12.75">
      <c r="A287" s="51" t="s">
        <v>513</v>
      </c>
      <c r="B287" s="51" t="s">
        <v>324</v>
      </c>
      <c r="C287" s="80"/>
      <c r="D287" s="23" t="s">
        <v>617</v>
      </c>
      <c r="F287" s="55"/>
      <c r="G287" s="55"/>
      <c r="H287" s="53">
        <f>SUM(H280:H286)</f>
        <v>0</v>
      </c>
      <c r="J287" s="26"/>
      <c r="K287" s="26"/>
    </row>
    <row r="288" spans="1:11" s="6" customFormat="1" ht="12.75">
      <c r="A288" s="22"/>
      <c r="B288" s="22"/>
      <c r="C288" s="77"/>
      <c r="D288" s="23"/>
      <c r="F288" s="48"/>
      <c r="G288" s="48"/>
      <c r="J288" s="26"/>
      <c r="K288" s="26"/>
    </row>
    <row r="289" spans="1:11" s="6" customFormat="1" ht="12.75">
      <c r="A289" s="22" t="s">
        <v>513</v>
      </c>
      <c r="B289" s="22" t="s">
        <v>415</v>
      </c>
      <c r="C289" s="77"/>
      <c r="D289" s="23" t="s">
        <v>657</v>
      </c>
      <c r="F289" s="48"/>
      <c r="G289" s="48"/>
      <c r="J289" s="26"/>
      <c r="K289" s="26"/>
    </row>
    <row r="290" spans="1:11" s="6" customFormat="1" ht="12.75">
      <c r="A290" s="22" t="s">
        <v>513</v>
      </c>
      <c r="B290" s="81" t="s">
        <v>576</v>
      </c>
      <c r="C290" s="77" t="s">
        <v>709</v>
      </c>
      <c r="D290" s="23" t="s">
        <v>198</v>
      </c>
      <c r="E290" s="6" t="s">
        <v>420</v>
      </c>
      <c r="F290" s="48">
        <v>9.5</v>
      </c>
      <c r="G290" s="25"/>
      <c r="H290" s="48">
        <f>+ROUND(F290*G290,2)</f>
        <v>0</v>
      </c>
      <c r="J290" s="26"/>
      <c r="K290" s="26"/>
    </row>
    <row r="291" spans="1:11" s="6" customFormat="1" ht="12.75">
      <c r="A291" s="22" t="s">
        <v>513</v>
      </c>
      <c r="B291" s="22" t="s">
        <v>578</v>
      </c>
      <c r="C291" s="77" t="s">
        <v>662</v>
      </c>
      <c r="D291" s="23" t="s">
        <v>663</v>
      </c>
      <c r="E291" s="6" t="s">
        <v>413</v>
      </c>
      <c r="F291" s="48">
        <v>28.71</v>
      </c>
      <c r="G291" s="25"/>
      <c r="H291" s="48">
        <f>+ROUND(F291*G291,2)</f>
        <v>0</v>
      </c>
      <c r="J291" s="26"/>
      <c r="K291" s="26"/>
    </row>
    <row r="292" spans="1:11" s="6" customFormat="1" ht="25.5">
      <c r="A292" s="22" t="s">
        <v>513</v>
      </c>
      <c r="B292" s="22" t="s">
        <v>581</v>
      </c>
      <c r="C292" s="77" t="s">
        <v>152</v>
      </c>
      <c r="D292" s="23" t="s">
        <v>165</v>
      </c>
      <c r="E292" s="6" t="s">
        <v>420</v>
      </c>
      <c r="F292" s="48">
        <v>9.5</v>
      </c>
      <c r="G292" s="25"/>
      <c r="H292" s="48">
        <f>+ROUND(F292*G292,2)</f>
        <v>0</v>
      </c>
      <c r="J292" s="26"/>
      <c r="K292" s="26"/>
    </row>
    <row r="293" spans="1:11" s="6" customFormat="1" ht="51">
      <c r="A293" s="22" t="s">
        <v>513</v>
      </c>
      <c r="B293" s="22" t="s">
        <v>584</v>
      </c>
      <c r="C293" s="50" t="s">
        <v>199</v>
      </c>
      <c r="D293" s="23" t="s">
        <v>200</v>
      </c>
      <c r="E293" s="6" t="s">
        <v>420</v>
      </c>
      <c r="F293" s="48">
        <v>12.2</v>
      </c>
      <c r="G293" s="25"/>
      <c r="H293" s="48">
        <f>+ROUND(F293*G293,2)</f>
        <v>0</v>
      </c>
      <c r="J293" s="26"/>
      <c r="K293" s="26"/>
    </row>
    <row r="294" spans="1:11" s="6" customFormat="1" ht="25.5">
      <c r="A294" s="22" t="s">
        <v>513</v>
      </c>
      <c r="B294" s="22" t="s">
        <v>587</v>
      </c>
      <c r="C294" s="77" t="s">
        <v>148</v>
      </c>
      <c r="D294" s="23" t="s">
        <v>149</v>
      </c>
      <c r="E294" s="6" t="s">
        <v>727</v>
      </c>
      <c r="F294" s="48">
        <v>2</v>
      </c>
      <c r="G294" s="25"/>
      <c r="H294" s="48">
        <f>+ROUND(F294*G294,2)</f>
        <v>0</v>
      </c>
      <c r="J294" s="26"/>
      <c r="K294" s="26"/>
    </row>
    <row r="295" spans="1:11" s="6" customFormat="1" ht="12.75">
      <c r="A295" s="51" t="s">
        <v>513</v>
      </c>
      <c r="B295" s="51" t="s">
        <v>415</v>
      </c>
      <c r="C295" s="80"/>
      <c r="D295" s="23" t="s">
        <v>617</v>
      </c>
      <c r="F295" s="55"/>
      <c r="G295" s="55"/>
      <c r="H295" s="53">
        <f>SUM(H290:H294)</f>
        <v>0</v>
      </c>
      <c r="J295" s="26"/>
      <c r="K295" s="26"/>
    </row>
    <row r="296" spans="1:11" s="6" customFormat="1" ht="12.75">
      <c r="A296" s="22"/>
      <c r="B296" s="22"/>
      <c r="C296" s="77"/>
      <c r="D296" s="23"/>
      <c r="F296" s="48"/>
      <c r="G296" s="48"/>
      <c r="J296" s="26"/>
      <c r="K296" s="26"/>
    </row>
    <row r="297" spans="1:11" s="6" customFormat="1" ht="12.75">
      <c r="A297" s="22" t="s">
        <v>513</v>
      </c>
      <c r="B297" s="22" t="s">
        <v>418</v>
      </c>
      <c r="C297" s="77"/>
      <c r="D297" s="23" t="s">
        <v>716</v>
      </c>
      <c r="F297" s="48"/>
      <c r="G297" s="48"/>
      <c r="J297" s="26"/>
      <c r="K297" s="26"/>
    </row>
    <row r="298" spans="1:11" s="6" customFormat="1" ht="12.75">
      <c r="A298" s="22" t="s">
        <v>513</v>
      </c>
      <c r="B298" s="22" t="s">
        <v>591</v>
      </c>
      <c r="C298" s="77" t="s">
        <v>853</v>
      </c>
      <c r="D298" s="23" t="s">
        <v>854</v>
      </c>
      <c r="E298" s="6" t="s">
        <v>413</v>
      </c>
      <c r="F298" s="48">
        <v>4.69</v>
      </c>
      <c r="G298" s="25"/>
      <c r="H298" s="48">
        <f>+ROUND(F298*G298,2)</f>
        <v>0</v>
      </c>
      <c r="J298" s="26"/>
      <c r="K298" s="26"/>
    </row>
    <row r="299" spans="1:11" s="6" customFormat="1" ht="12.75">
      <c r="A299" s="22" t="s">
        <v>513</v>
      </c>
      <c r="B299" s="22" t="s">
        <v>594</v>
      </c>
      <c r="C299" s="77" t="s">
        <v>116</v>
      </c>
      <c r="D299" s="23" t="s">
        <v>117</v>
      </c>
      <c r="E299" s="6" t="s">
        <v>118</v>
      </c>
      <c r="F299" s="48">
        <v>100</v>
      </c>
      <c r="G299" s="25"/>
      <c r="H299" s="48">
        <f>+ROUND(F299*G299,2)</f>
        <v>0</v>
      </c>
      <c r="J299" s="26"/>
      <c r="K299" s="26"/>
    </row>
    <row r="300" spans="1:11" s="6" customFormat="1" ht="38.25">
      <c r="A300" s="22" t="s">
        <v>513</v>
      </c>
      <c r="B300" s="22" t="s">
        <v>597</v>
      </c>
      <c r="C300" s="77" t="s">
        <v>862</v>
      </c>
      <c r="D300" s="23" t="s">
        <v>863</v>
      </c>
      <c r="E300" s="6" t="s">
        <v>864</v>
      </c>
      <c r="F300" s="48">
        <v>20</v>
      </c>
      <c r="G300" s="25"/>
      <c r="H300" s="48">
        <f>+ROUND(F300*G300,2)</f>
        <v>0</v>
      </c>
      <c r="J300" s="26"/>
      <c r="K300" s="26"/>
    </row>
    <row r="301" spans="1:11" s="6" customFormat="1" ht="12.75">
      <c r="A301" s="22" t="s">
        <v>513</v>
      </c>
      <c r="B301" s="22" t="s">
        <v>600</v>
      </c>
      <c r="C301" s="27"/>
      <c r="D301" s="23" t="s">
        <v>9</v>
      </c>
      <c r="E301" s="6" t="s">
        <v>325</v>
      </c>
      <c r="F301" s="24">
        <v>1</v>
      </c>
      <c r="G301" s="25"/>
      <c r="H301" s="48">
        <f>+ROUND(F301*G301,2)</f>
        <v>0</v>
      </c>
      <c r="J301" s="26"/>
      <c r="K301" s="26"/>
    </row>
    <row r="302" spans="1:11" s="6" customFormat="1" ht="12.75">
      <c r="A302" s="51" t="s">
        <v>513</v>
      </c>
      <c r="B302" s="51" t="s">
        <v>418</v>
      </c>
      <c r="C302" s="80"/>
      <c r="D302" s="23" t="s">
        <v>617</v>
      </c>
      <c r="F302" s="55"/>
      <c r="G302" s="55"/>
      <c r="H302" s="53">
        <f>SUM(H298:H301)</f>
        <v>0</v>
      </c>
      <c r="J302" s="26"/>
      <c r="K302" s="26"/>
    </row>
    <row r="303" spans="1:11" s="6" customFormat="1" ht="13.5" thickBot="1">
      <c r="A303" s="22"/>
      <c r="B303" s="22"/>
      <c r="C303" s="77"/>
      <c r="D303" s="23"/>
      <c r="F303" s="48"/>
      <c r="G303" s="48"/>
      <c r="J303" s="26"/>
      <c r="K303" s="26"/>
    </row>
    <row r="304" spans="1:11" s="6" customFormat="1" ht="13.5" thickBot="1">
      <c r="A304" s="82" t="s">
        <v>513</v>
      </c>
      <c r="B304" s="83"/>
      <c r="C304" s="84"/>
      <c r="D304" s="23" t="s">
        <v>201</v>
      </c>
      <c r="F304" s="48"/>
      <c r="G304" s="48"/>
      <c r="J304" s="26"/>
      <c r="K304" s="26"/>
    </row>
    <row r="305" spans="1:11" s="6" customFormat="1" ht="12.75">
      <c r="A305" s="22" t="s">
        <v>513</v>
      </c>
      <c r="B305" s="22" t="s">
        <v>522</v>
      </c>
      <c r="C305" s="77"/>
      <c r="D305" s="23" t="s">
        <v>623</v>
      </c>
      <c r="F305" s="48"/>
      <c r="G305" s="48"/>
      <c r="H305" s="24">
        <f>+H277</f>
        <v>0</v>
      </c>
      <c r="J305" s="26"/>
      <c r="K305" s="26"/>
    </row>
    <row r="306" spans="1:11" s="6" customFormat="1" ht="12.75">
      <c r="A306" s="22" t="s">
        <v>513</v>
      </c>
      <c r="B306" s="22" t="s">
        <v>324</v>
      </c>
      <c r="C306" s="77"/>
      <c r="D306" s="23" t="s">
        <v>631</v>
      </c>
      <c r="F306" s="48"/>
      <c r="G306" s="48"/>
      <c r="H306" s="24">
        <f>+H287</f>
        <v>0</v>
      </c>
      <c r="J306" s="26"/>
      <c r="K306" s="26"/>
    </row>
    <row r="307" spans="1:11" s="6" customFormat="1" ht="12.75">
      <c r="A307" s="22" t="s">
        <v>513</v>
      </c>
      <c r="B307" s="22" t="s">
        <v>415</v>
      </c>
      <c r="C307" s="77"/>
      <c r="D307" s="23" t="s">
        <v>657</v>
      </c>
      <c r="F307" s="48"/>
      <c r="G307" s="48"/>
      <c r="H307" s="24">
        <f>+H295</f>
        <v>0</v>
      </c>
      <c r="J307" s="26"/>
      <c r="K307" s="26"/>
    </row>
    <row r="308" spans="1:11" s="6" customFormat="1" ht="12.75">
      <c r="A308" s="22" t="s">
        <v>513</v>
      </c>
      <c r="B308" s="22" t="s">
        <v>418</v>
      </c>
      <c r="C308" s="77"/>
      <c r="D308" s="23" t="s">
        <v>716</v>
      </c>
      <c r="F308" s="48"/>
      <c r="G308" s="48"/>
      <c r="H308" s="24">
        <f>+H302</f>
        <v>0</v>
      </c>
      <c r="J308" s="26"/>
      <c r="K308" s="26"/>
    </row>
    <row r="309" spans="1:8" s="35" customFormat="1" ht="12.75">
      <c r="A309" s="85" t="s">
        <v>513</v>
      </c>
      <c r="B309" s="85"/>
      <c r="C309" s="86"/>
      <c r="D309" s="9" t="s">
        <v>202</v>
      </c>
      <c r="F309" s="87"/>
      <c r="G309" s="87"/>
      <c r="H309" s="37">
        <f>SUM(H305:H308)</f>
        <v>0</v>
      </c>
    </row>
    <row r="310" spans="4:5" ht="12.75">
      <c r="D310" s="39"/>
      <c r="E310" s="26"/>
    </row>
    <row r="311" spans="1:11" s="6" customFormat="1" ht="12.75">
      <c r="A311" s="22" t="s">
        <v>570</v>
      </c>
      <c r="B311" s="22"/>
      <c r="C311" s="22"/>
      <c r="D311" s="23" t="s">
        <v>203</v>
      </c>
      <c r="F311" s="24"/>
      <c r="G311" s="24"/>
      <c r="H311" s="24"/>
      <c r="J311" s="26"/>
      <c r="K311" s="26"/>
    </row>
    <row r="312" spans="1:11" s="6" customFormat="1" ht="12.75">
      <c r="A312" s="22" t="s">
        <v>570</v>
      </c>
      <c r="B312" s="22" t="s">
        <v>619</v>
      </c>
      <c r="C312" s="22"/>
      <c r="D312" s="23" t="s">
        <v>204</v>
      </c>
      <c r="F312" s="24"/>
      <c r="G312" s="24"/>
      <c r="H312" s="24"/>
      <c r="J312" s="26"/>
      <c r="K312" s="26"/>
    </row>
    <row r="313" spans="1:11" s="6" customFormat="1" ht="51">
      <c r="A313" s="22" t="s">
        <v>570</v>
      </c>
      <c r="B313" s="22" t="s">
        <v>525</v>
      </c>
      <c r="C313" s="88" t="s">
        <v>205</v>
      </c>
      <c r="D313" s="23" t="s">
        <v>206</v>
      </c>
      <c r="E313" s="6" t="s">
        <v>325</v>
      </c>
      <c r="F313" s="24">
        <v>1</v>
      </c>
      <c r="G313" s="25"/>
      <c r="H313" s="48">
        <f>+ROUND(F313*G313,2)</f>
        <v>0</v>
      </c>
      <c r="J313" s="26"/>
      <c r="K313" s="26"/>
    </row>
    <row r="314" spans="1:11" s="6" customFormat="1" ht="12.75">
      <c r="A314" s="22" t="s">
        <v>570</v>
      </c>
      <c r="B314" s="22" t="s">
        <v>528</v>
      </c>
      <c r="C314" s="14" t="s">
        <v>207</v>
      </c>
      <c r="D314" s="23" t="s">
        <v>208</v>
      </c>
      <c r="E314" s="6" t="s">
        <v>727</v>
      </c>
      <c r="F314" s="24">
        <v>12</v>
      </c>
      <c r="G314" s="25"/>
      <c r="H314" s="48">
        <f>+ROUND(F314*G314,2)</f>
        <v>0</v>
      </c>
      <c r="J314" s="26"/>
      <c r="K314" s="26"/>
    </row>
    <row r="315" spans="1:11" s="6" customFormat="1" ht="25.5">
      <c r="A315" s="22" t="s">
        <v>570</v>
      </c>
      <c r="B315" s="22" t="s">
        <v>531</v>
      </c>
      <c r="C315" s="14" t="s">
        <v>541</v>
      </c>
      <c r="D315" s="23" t="s">
        <v>542</v>
      </c>
      <c r="E315" s="6" t="s">
        <v>543</v>
      </c>
      <c r="F315" s="24">
        <f>62*51*0.2</f>
        <v>632.4000000000001</v>
      </c>
      <c r="G315" s="25"/>
      <c r="H315" s="48">
        <f>+ROUND(F315*G315,2)</f>
        <v>0</v>
      </c>
      <c r="J315" s="26"/>
      <c r="K315" s="26"/>
    </row>
    <row r="316" spans="1:11" s="6" customFormat="1" ht="38.25">
      <c r="A316" s="22" t="s">
        <v>570</v>
      </c>
      <c r="B316" s="22" t="s">
        <v>534</v>
      </c>
      <c r="C316" s="22" t="s">
        <v>209</v>
      </c>
      <c r="D316" s="23" t="s">
        <v>210</v>
      </c>
      <c r="E316" s="6" t="s">
        <v>325</v>
      </c>
      <c r="F316" s="24">
        <v>1</v>
      </c>
      <c r="G316" s="25"/>
      <c r="H316" s="48">
        <f>+ROUND(F316*G316,2)</f>
        <v>0</v>
      </c>
      <c r="J316" s="26"/>
      <c r="K316" s="26"/>
    </row>
    <row r="317" spans="1:11" s="6" customFormat="1" ht="12.75">
      <c r="A317" s="51" t="s">
        <v>570</v>
      </c>
      <c r="B317" s="51" t="s">
        <v>522</v>
      </c>
      <c r="C317" s="51"/>
      <c r="D317" s="23" t="s">
        <v>617</v>
      </c>
      <c r="F317" s="53"/>
      <c r="G317" s="53"/>
      <c r="H317" s="53">
        <f>SUM(H313:H316)</f>
        <v>0</v>
      </c>
      <c r="J317" s="26"/>
      <c r="K317" s="26"/>
    </row>
    <row r="318" spans="1:11" s="6" customFormat="1" ht="12.75">
      <c r="A318" s="22"/>
      <c r="B318" s="22"/>
      <c r="C318" s="22"/>
      <c r="D318" s="23"/>
      <c r="F318" s="24"/>
      <c r="G318" s="24"/>
      <c r="H318" s="24"/>
      <c r="J318" s="26"/>
      <c r="K318" s="26"/>
    </row>
    <row r="319" spans="1:11" s="6" customFormat="1" ht="12.75">
      <c r="A319" s="22" t="s">
        <v>570</v>
      </c>
      <c r="B319" s="22" t="s">
        <v>324</v>
      </c>
      <c r="C319" s="22"/>
      <c r="D319" s="23" t="s">
        <v>211</v>
      </c>
      <c r="F319" s="24"/>
      <c r="G319" s="24"/>
      <c r="H319" s="24"/>
      <c r="J319" s="26"/>
      <c r="K319" s="26"/>
    </row>
    <row r="320" spans="1:11" s="6" customFormat="1" ht="102.75" customHeight="1">
      <c r="A320" s="22" t="s">
        <v>570</v>
      </c>
      <c r="B320" s="22" t="s">
        <v>540</v>
      </c>
      <c r="C320" s="22" t="s">
        <v>212</v>
      </c>
      <c r="D320" s="23" t="s">
        <v>213</v>
      </c>
      <c r="E320" s="6" t="s">
        <v>420</v>
      </c>
      <c r="F320" s="24">
        <f>15+67+8.1*2+14+8.1</f>
        <v>120.3</v>
      </c>
      <c r="G320" s="25"/>
      <c r="H320" s="48">
        <f>+ROUND(F320*G320,2)</f>
        <v>0</v>
      </c>
      <c r="J320" s="26"/>
      <c r="K320" s="26"/>
    </row>
    <row r="321" spans="1:11" s="6" customFormat="1" ht="102.75" customHeight="1">
      <c r="A321" s="22" t="s">
        <v>570</v>
      </c>
      <c r="B321" s="22" t="s">
        <v>544</v>
      </c>
      <c r="C321" s="22" t="s">
        <v>214</v>
      </c>
      <c r="D321" s="23" t="s">
        <v>215</v>
      </c>
      <c r="E321" s="6" t="s">
        <v>727</v>
      </c>
      <c r="F321" s="24">
        <v>1</v>
      </c>
      <c r="G321" s="25"/>
      <c r="H321" s="48">
        <v>0</v>
      </c>
      <c r="J321" s="26"/>
      <c r="K321" s="26"/>
    </row>
    <row r="322" spans="1:11" s="6" customFormat="1" ht="102.75" customHeight="1">
      <c r="A322" s="22" t="s">
        <v>570</v>
      </c>
      <c r="B322" s="22" t="s">
        <v>546</v>
      </c>
      <c r="C322" s="22" t="s">
        <v>214</v>
      </c>
      <c r="D322" s="23" t="s">
        <v>216</v>
      </c>
      <c r="E322" s="6" t="s">
        <v>727</v>
      </c>
      <c r="F322" s="24">
        <v>1</v>
      </c>
      <c r="G322" s="25"/>
      <c r="H322" s="48">
        <v>0</v>
      </c>
      <c r="J322" s="26"/>
      <c r="K322" s="26"/>
    </row>
    <row r="323" spans="1:11" s="6" customFormat="1" ht="114" customHeight="1">
      <c r="A323" s="22" t="s">
        <v>570</v>
      </c>
      <c r="B323" s="22" t="s">
        <v>548</v>
      </c>
      <c r="C323" s="22" t="s">
        <v>212</v>
      </c>
      <c r="D323" s="23" t="s">
        <v>217</v>
      </c>
      <c r="E323" s="6" t="s">
        <v>420</v>
      </c>
      <c r="F323" s="24">
        <v>195</v>
      </c>
      <c r="G323" s="25"/>
      <c r="H323" s="48">
        <f aca="true" t="shared" si="11" ref="H323:H328">+ROUND(F323*G323,2)</f>
        <v>0</v>
      </c>
      <c r="J323" s="26"/>
      <c r="K323" s="26"/>
    </row>
    <row r="324" spans="1:11" s="6" customFormat="1" ht="114" customHeight="1">
      <c r="A324" s="22" t="s">
        <v>570</v>
      </c>
      <c r="B324" s="22" t="s">
        <v>550</v>
      </c>
      <c r="C324" s="22" t="s">
        <v>212</v>
      </c>
      <c r="D324" s="23" t="s">
        <v>218</v>
      </c>
      <c r="E324" s="6" t="s">
        <v>420</v>
      </c>
      <c r="F324" s="24">
        <v>225</v>
      </c>
      <c r="G324" s="25"/>
      <c r="H324" s="48">
        <f t="shared" si="11"/>
        <v>0</v>
      </c>
      <c r="J324" s="26"/>
      <c r="K324" s="26"/>
    </row>
    <row r="325" spans="1:11" s="6" customFormat="1" ht="97.5" customHeight="1">
      <c r="A325" s="22" t="s">
        <v>570</v>
      </c>
      <c r="B325" s="22" t="s">
        <v>552</v>
      </c>
      <c r="C325" s="22" t="s">
        <v>219</v>
      </c>
      <c r="D325" s="23" t="s">
        <v>220</v>
      </c>
      <c r="E325" s="6" t="s">
        <v>420</v>
      </c>
      <c r="F325" s="24">
        <v>450</v>
      </c>
      <c r="G325" s="25"/>
      <c r="H325" s="48">
        <f t="shared" si="11"/>
        <v>0</v>
      </c>
      <c r="J325" s="26"/>
      <c r="K325" s="26"/>
    </row>
    <row r="326" spans="1:11" s="6" customFormat="1" ht="94.5" customHeight="1">
      <c r="A326" s="22" t="s">
        <v>570</v>
      </c>
      <c r="B326" s="22" t="s">
        <v>554</v>
      </c>
      <c r="C326" s="22" t="s">
        <v>214</v>
      </c>
      <c r="D326" s="23" t="s">
        <v>221</v>
      </c>
      <c r="E326" s="6" t="s">
        <v>727</v>
      </c>
      <c r="F326" s="24">
        <v>6</v>
      </c>
      <c r="G326" s="25"/>
      <c r="H326" s="48">
        <f t="shared" si="11"/>
        <v>0</v>
      </c>
      <c r="J326" s="26"/>
      <c r="K326" s="26"/>
    </row>
    <row r="327" spans="1:11" s="6" customFormat="1" ht="33.75" customHeight="1">
      <c r="A327" s="22" t="s">
        <v>570</v>
      </c>
      <c r="B327" s="22" t="s">
        <v>556</v>
      </c>
      <c r="C327" s="22" t="s">
        <v>222</v>
      </c>
      <c r="D327" s="23" t="s">
        <v>223</v>
      </c>
      <c r="E327" s="6" t="s">
        <v>420</v>
      </c>
      <c r="F327" s="24">
        <f>77*4</f>
        <v>308</v>
      </c>
      <c r="G327" s="25"/>
      <c r="H327" s="48">
        <f t="shared" si="11"/>
        <v>0</v>
      </c>
      <c r="J327" s="26"/>
      <c r="K327" s="26"/>
    </row>
    <row r="328" spans="1:11" s="6" customFormat="1" ht="38.25">
      <c r="A328" s="22" t="s">
        <v>570</v>
      </c>
      <c r="B328" s="22" t="s">
        <v>559</v>
      </c>
      <c r="C328" s="22" t="s">
        <v>224</v>
      </c>
      <c r="D328" s="23" t="s">
        <v>225</v>
      </c>
      <c r="E328" s="6" t="s">
        <v>420</v>
      </c>
      <c r="F328" s="24">
        <v>50</v>
      </c>
      <c r="G328" s="25"/>
      <c r="H328" s="48">
        <f t="shared" si="11"/>
        <v>0</v>
      </c>
      <c r="J328" s="26"/>
      <c r="K328" s="26"/>
    </row>
    <row r="329" spans="1:11" s="6" customFormat="1" ht="12.75">
      <c r="A329" s="51" t="s">
        <v>570</v>
      </c>
      <c r="B329" s="51" t="s">
        <v>324</v>
      </c>
      <c r="C329" s="51"/>
      <c r="D329" s="23" t="s">
        <v>617</v>
      </c>
      <c r="F329" s="53"/>
      <c r="G329" s="53"/>
      <c r="H329" s="53">
        <f>SUM(H320:H328)</f>
        <v>0</v>
      </c>
      <c r="J329" s="26"/>
      <c r="K329" s="26"/>
    </row>
    <row r="330" spans="1:11" s="6" customFormat="1" ht="12.75">
      <c r="A330" s="22"/>
      <c r="B330" s="22"/>
      <c r="C330" s="22"/>
      <c r="D330" s="23"/>
      <c r="F330" s="24"/>
      <c r="G330" s="24"/>
      <c r="H330" s="24"/>
      <c r="J330" s="26"/>
      <c r="K330" s="26"/>
    </row>
    <row r="331" spans="1:11" s="6" customFormat="1" ht="12.75">
      <c r="A331" s="22" t="s">
        <v>570</v>
      </c>
      <c r="B331" s="22" t="s">
        <v>630</v>
      </c>
      <c r="C331" s="22"/>
      <c r="D331" s="23" t="s">
        <v>226</v>
      </c>
      <c r="F331" s="24"/>
      <c r="G331" s="24"/>
      <c r="H331" s="24"/>
      <c r="J331" s="26"/>
      <c r="K331" s="26"/>
    </row>
    <row r="332" spans="1:11" s="6" customFormat="1" ht="25.5">
      <c r="A332" s="22" t="s">
        <v>570</v>
      </c>
      <c r="B332" s="22" t="s">
        <v>576</v>
      </c>
      <c r="C332" s="27" t="s">
        <v>227</v>
      </c>
      <c r="D332" s="23" t="s">
        <v>228</v>
      </c>
      <c r="E332" s="6" t="s">
        <v>413</v>
      </c>
      <c r="F332" s="24">
        <f>62*51*1</f>
        <v>3162</v>
      </c>
      <c r="G332" s="25"/>
      <c r="H332" s="48">
        <f>+ROUND(F332*G332,2)</f>
        <v>0</v>
      </c>
      <c r="J332" s="26"/>
      <c r="K332" s="26"/>
    </row>
    <row r="333" spans="1:11" s="6" customFormat="1" ht="25.5">
      <c r="A333" s="22" t="s">
        <v>570</v>
      </c>
      <c r="B333" s="22" t="s">
        <v>578</v>
      </c>
      <c r="C333" s="22" t="s">
        <v>229</v>
      </c>
      <c r="D333" s="23" t="s">
        <v>230</v>
      </c>
      <c r="E333" s="6" t="s">
        <v>543</v>
      </c>
      <c r="F333" s="24">
        <f>+((70-5.15)*(44.55-5.15)-20.65*16.25)*(313.2-312)</f>
        <v>2663.4329999999745</v>
      </c>
      <c r="G333" s="25"/>
      <c r="H333" s="48">
        <f>+ROUND(F333*G333,2)</f>
        <v>0</v>
      </c>
      <c r="J333" s="26"/>
      <c r="K333" s="26"/>
    </row>
    <row r="334" spans="1:11" s="6" customFormat="1" ht="25.5">
      <c r="A334" s="22" t="s">
        <v>570</v>
      </c>
      <c r="B334" s="22" t="s">
        <v>581</v>
      </c>
      <c r="C334" s="22" t="s">
        <v>231</v>
      </c>
      <c r="D334" s="23" t="s">
        <v>232</v>
      </c>
      <c r="E334" s="6" t="s">
        <v>413</v>
      </c>
      <c r="F334" s="24">
        <f>1676.6-775.84</f>
        <v>900.7599999999999</v>
      </c>
      <c r="G334" s="25"/>
      <c r="H334" s="48">
        <f aca="true" t="shared" si="12" ref="H334:H347">+ROUND(F334*G334,2)</f>
        <v>0</v>
      </c>
      <c r="J334" s="26"/>
      <c r="K334" s="26"/>
    </row>
    <row r="335" spans="1:11" s="6" customFormat="1" ht="25.5">
      <c r="A335" s="22" t="s">
        <v>570</v>
      </c>
      <c r="B335" s="22" t="s">
        <v>584</v>
      </c>
      <c r="C335" s="22" t="s">
        <v>233</v>
      </c>
      <c r="D335" s="23" t="s">
        <v>234</v>
      </c>
      <c r="E335" s="6" t="s">
        <v>413</v>
      </c>
      <c r="F335" s="24">
        <f>+F334</f>
        <v>900.7599999999999</v>
      </c>
      <c r="G335" s="25"/>
      <c r="H335" s="48">
        <f t="shared" si="12"/>
        <v>0</v>
      </c>
      <c r="J335" s="26"/>
      <c r="K335" s="26"/>
    </row>
    <row r="336" spans="1:11" s="6" customFormat="1" ht="38.25">
      <c r="A336" s="22" t="s">
        <v>570</v>
      </c>
      <c r="B336" s="22" t="s">
        <v>587</v>
      </c>
      <c r="C336" s="22" t="s">
        <v>235</v>
      </c>
      <c r="D336" s="23" t="s">
        <v>236</v>
      </c>
      <c r="E336" s="6" t="s">
        <v>413</v>
      </c>
      <c r="F336" s="24">
        <f>+F335</f>
        <v>900.7599999999999</v>
      </c>
      <c r="G336" s="25"/>
      <c r="H336" s="48">
        <f t="shared" si="12"/>
        <v>0</v>
      </c>
      <c r="J336" s="26"/>
      <c r="K336" s="26"/>
    </row>
    <row r="337" spans="1:11" s="6" customFormat="1" ht="25.5">
      <c r="A337" s="22" t="s">
        <v>570</v>
      </c>
      <c r="B337" s="22" t="s">
        <v>571</v>
      </c>
      <c r="C337" s="22" t="s">
        <v>572</v>
      </c>
      <c r="D337" s="23" t="s">
        <v>573</v>
      </c>
      <c r="E337" s="6" t="s">
        <v>420</v>
      </c>
      <c r="F337" s="24">
        <f>187.6+113</f>
        <v>300.6</v>
      </c>
      <c r="G337" s="25"/>
      <c r="H337" s="48">
        <f t="shared" si="12"/>
        <v>0</v>
      </c>
      <c r="J337" s="26"/>
      <c r="K337" s="26"/>
    </row>
    <row r="338" spans="1:11" s="6" customFormat="1" ht="25.5">
      <c r="A338" s="22" t="s">
        <v>570</v>
      </c>
      <c r="B338" s="22" t="s">
        <v>643</v>
      </c>
      <c r="C338" s="22" t="s">
        <v>579</v>
      </c>
      <c r="D338" s="23" t="s">
        <v>580</v>
      </c>
      <c r="E338" s="6" t="s">
        <v>413</v>
      </c>
      <c r="F338" s="24">
        <f>+F336</f>
        <v>900.7599999999999</v>
      </c>
      <c r="G338" s="25"/>
      <c r="H338" s="48">
        <f t="shared" si="12"/>
        <v>0</v>
      </c>
      <c r="J338" s="26"/>
      <c r="K338" s="26"/>
    </row>
    <row r="339" spans="1:11" s="6" customFormat="1" ht="25.5">
      <c r="A339" s="22" t="s">
        <v>570</v>
      </c>
      <c r="B339" s="22" t="s">
        <v>645</v>
      </c>
      <c r="C339" s="22" t="s">
        <v>582</v>
      </c>
      <c r="D339" s="23" t="s">
        <v>583</v>
      </c>
      <c r="E339" s="6" t="s">
        <v>413</v>
      </c>
      <c r="F339" s="24">
        <f>+F338</f>
        <v>900.7599999999999</v>
      </c>
      <c r="G339" s="25"/>
      <c r="H339" s="48">
        <f t="shared" si="12"/>
        <v>0</v>
      </c>
      <c r="J339" s="26"/>
      <c r="K339" s="26"/>
    </row>
    <row r="340" spans="1:11" s="6" customFormat="1" ht="25.5">
      <c r="A340" s="22" t="s">
        <v>570</v>
      </c>
      <c r="B340" s="22" t="s">
        <v>647</v>
      </c>
      <c r="C340" s="22" t="s">
        <v>585</v>
      </c>
      <c r="D340" s="23" t="s">
        <v>586</v>
      </c>
      <c r="E340" s="6" t="s">
        <v>413</v>
      </c>
      <c r="F340" s="24">
        <f>+F339</f>
        <v>900.7599999999999</v>
      </c>
      <c r="G340" s="25"/>
      <c r="H340" s="48">
        <f t="shared" si="12"/>
        <v>0</v>
      </c>
      <c r="J340" s="26"/>
      <c r="K340" s="26"/>
    </row>
    <row r="341" spans="1:11" s="6" customFormat="1" ht="12.75">
      <c r="A341" s="22" t="s">
        <v>570</v>
      </c>
      <c r="B341" s="22" t="s">
        <v>649</v>
      </c>
      <c r="C341" s="22" t="s">
        <v>237</v>
      </c>
      <c r="D341" s="23" t="s">
        <v>238</v>
      </c>
      <c r="E341" s="6" t="s">
        <v>543</v>
      </c>
      <c r="F341" s="24">
        <f>+F342*0.1</f>
        <v>17.28</v>
      </c>
      <c r="G341" s="25"/>
      <c r="H341" s="48">
        <f t="shared" si="12"/>
        <v>0</v>
      </c>
      <c r="J341" s="26"/>
      <c r="K341" s="26"/>
    </row>
    <row r="342" spans="1:11" s="6" customFormat="1" ht="25.5">
      <c r="A342" s="22" t="s">
        <v>570</v>
      </c>
      <c r="B342" s="22" t="s">
        <v>653</v>
      </c>
      <c r="C342" s="22" t="s">
        <v>239</v>
      </c>
      <c r="D342" s="23" t="s">
        <v>240</v>
      </c>
      <c r="E342" s="6" t="s">
        <v>413</v>
      </c>
      <c r="F342" s="24">
        <f>216*0.8</f>
        <v>172.8</v>
      </c>
      <c r="G342" s="25"/>
      <c r="H342" s="48">
        <f t="shared" si="12"/>
        <v>0</v>
      </c>
      <c r="J342" s="26"/>
      <c r="K342" s="26"/>
    </row>
    <row r="343" spans="1:11" s="6" customFormat="1" ht="25.5">
      <c r="A343" s="22" t="s">
        <v>570</v>
      </c>
      <c r="B343" s="22" t="s">
        <v>241</v>
      </c>
      <c r="C343" s="22" t="s">
        <v>557</v>
      </c>
      <c r="D343" s="23" t="s">
        <v>558</v>
      </c>
      <c r="E343" s="6" t="s">
        <v>543</v>
      </c>
      <c r="F343" s="24">
        <f>+F344*0.15</f>
        <v>205.08075</v>
      </c>
      <c r="G343" s="25"/>
      <c r="H343" s="48">
        <f t="shared" si="12"/>
        <v>0</v>
      </c>
      <c r="J343" s="26"/>
      <c r="K343" s="26"/>
    </row>
    <row r="344" spans="1:11" s="6" customFormat="1" ht="12.75">
      <c r="A344" s="22" t="s">
        <v>570</v>
      </c>
      <c r="B344" s="22" t="s">
        <v>242</v>
      </c>
      <c r="C344" s="22" t="s">
        <v>563</v>
      </c>
      <c r="D344" s="23" t="s">
        <v>564</v>
      </c>
      <c r="E344" s="6" t="s">
        <v>413</v>
      </c>
      <c r="F344" s="24">
        <f>56.7*45.55-1033.25+486.49-22.8*9.2*2-9.6*11.2-8.8*16.1</f>
        <v>1367.205</v>
      </c>
      <c r="G344" s="25"/>
      <c r="H344" s="48">
        <f t="shared" si="12"/>
        <v>0</v>
      </c>
      <c r="J344" s="26"/>
      <c r="K344" s="26"/>
    </row>
    <row r="345" spans="1:11" s="6" customFormat="1" ht="25.5">
      <c r="A345" s="22" t="s">
        <v>570</v>
      </c>
      <c r="B345" s="22" t="s">
        <v>243</v>
      </c>
      <c r="C345" s="22" t="s">
        <v>560</v>
      </c>
      <c r="D345" s="23" t="s">
        <v>561</v>
      </c>
      <c r="E345" s="6" t="s">
        <v>543</v>
      </c>
      <c r="F345" s="24">
        <f>+F346*0.15</f>
        <v>117.3</v>
      </c>
      <c r="G345" s="25"/>
      <c r="H345" s="48">
        <f t="shared" si="12"/>
        <v>0</v>
      </c>
      <c r="J345" s="26"/>
      <c r="K345" s="26"/>
    </row>
    <row r="346" spans="1:11" s="6" customFormat="1" ht="12.75">
      <c r="A346" s="22" t="s">
        <v>570</v>
      </c>
      <c r="B346" s="22" t="s">
        <v>244</v>
      </c>
      <c r="C346" s="22" t="s">
        <v>566</v>
      </c>
      <c r="D346" s="23" t="s">
        <v>567</v>
      </c>
      <c r="E346" s="6" t="s">
        <v>413</v>
      </c>
      <c r="F346" s="24">
        <f>+(67+48)*2*3.4</f>
        <v>782</v>
      </c>
      <c r="G346" s="25"/>
      <c r="H346" s="48">
        <f t="shared" si="12"/>
        <v>0</v>
      </c>
      <c r="J346" s="26"/>
      <c r="K346" s="26"/>
    </row>
    <row r="347" spans="1:11" s="6" customFormat="1" ht="63.75">
      <c r="A347" s="22" t="s">
        <v>570</v>
      </c>
      <c r="B347" s="22" t="s">
        <v>245</v>
      </c>
      <c r="C347" s="22" t="s">
        <v>246</v>
      </c>
      <c r="D347" s="23" t="s">
        <v>247</v>
      </c>
      <c r="E347" s="6" t="s">
        <v>420</v>
      </c>
      <c r="F347" s="24">
        <v>229.1</v>
      </c>
      <c r="G347" s="25"/>
      <c r="H347" s="48">
        <f t="shared" si="12"/>
        <v>0</v>
      </c>
      <c r="J347" s="26"/>
      <c r="K347" s="26"/>
    </row>
    <row r="348" spans="1:11" s="6" customFormat="1" ht="63.75">
      <c r="A348" s="22" t="s">
        <v>570</v>
      </c>
      <c r="B348" s="22" t="s">
        <v>248</v>
      </c>
      <c r="C348" s="22" t="s">
        <v>249</v>
      </c>
      <c r="D348" s="23" t="s">
        <v>250</v>
      </c>
      <c r="E348" s="6" t="s">
        <v>727</v>
      </c>
      <c r="F348" s="24">
        <v>1</v>
      </c>
      <c r="G348" s="25"/>
      <c r="H348" s="48">
        <f>+ROUND(F348*G348,2)</f>
        <v>0</v>
      </c>
      <c r="J348" s="26"/>
      <c r="K348" s="26"/>
    </row>
    <row r="349" spans="1:11" s="6" customFormat="1" ht="63.75">
      <c r="A349" s="22" t="s">
        <v>570</v>
      </c>
      <c r="B349" s="22" t="s">
        <v>251</v>
      </c>
      <c r="C349" s="22" t="s">
        <v>252</v>
      </c>
      <c r="D349" s="23" t="s">
        <v>250</v>
      </c>
      <c r="E349" s="6" t="s">
        <v>727</v>
      </c>
      <c r="F349" s="24">
        <v>1</v>
      </c>
      <c r="G349" s="25"/>
      <c r="H349" s="48">
        <f>+ROUND(F349*G349,2)</f>
        <v>0</v>
      </c>
      <c r="J349" s="26"/>
      <c r="K349" s="26"/>
    </row>
    <row r="350" spans="1:11" s="6" customFormat="1" ht="12.75">
      <c r="A350" s="22" t="s">
        <v>570</v>
      </c>
      <c r="B350" s="22" t="s">
        <v>253</v>
      </c>
      <c r="C350" s="27" t="s">
        <v>254</v>
      </c>
      <c r="D350" s="23" t="s">
        <v>255</v>
      </c>
      <c r="E350" s="6" t="s">
        <v>727</v>
      </c>
      <c r="F350" s="24">
        <v>60</v>
      </c>
      <c r="G350" s="25"/>
      <c r="H350" s="48">
        <f>+ROUND(F350*G350,2)</f>
        <v>0</v>
      </c>
      <c r="J350" s="26"/>
      <c r="K350" s="26"/>
    </row>
    <row r="351" spans="1:11" s="6" customFormat="1" ht="12.75">
      <c r="A351" s="22" t="s">
        <v>570</v>
      </c>
      <c r="B351" s="22" t="s">
        <v>256</v>
      </c>
      <c r="C351" s="27"/>
      <c r="D351" s="23" t="s">
        <v>9</v>
      </c>
      <c r="E351" s="6" t="s">
        <v>325</v>
      </c>
      <c r="F351" s="24">
        <v>1</v>
      </c>
      <c r="G351" s="25"/>
      <c r="H351" s="48">
        <f>+ROUND(F351*G351,2)</f>
        <v>0</v>
      </c>
      <c r="J351" s="26"/>
      <c r="K351" s="26"/>
    </row>
    <row r="352" spans="1:8" s="91" customFormat="1" ht="25.5">
      <c r="A352" s="22" t="s">
        <v>570</v>
      </c>
      <c r="B352" s="22" t="s">
        <v>257</v>
      </c>
      <c r="C352" s="89"/>
      <c r="D352" s="90" t="s">
        <v>258</v>
      </c>
      <c r="E352" s="91" t="s">
        <v>259</v>
      </c>
      <c r="F352" s="92">
        <v>1</v>
      </c>
      <c r="G352" s="93"/>
      <c r="H352" s="94">
        <f>+ROUND(F352*G352,2)</f>
        <v>0</v>
      </c>
    </row>
    <row r="353" spans="1:11" s="6" customFormat="1" ht="12.75">
      <c r="A353" s="51" t="s">
        <v>570</v>
      </c>
      <c r="B353" s="51" t="s">
        <v>415</v>
      </c>
      <c r="C353" s="51"/>
      <c r="D353" s="23" t="s">
        <v>617</v>
      </c>
      <c r="F353" s="53"/>
      <c r="G353" s="53"/>
      <c r="H353" s="53">
        <f>SUM(H332:H352)</f>
        <v>0</v>
      </c>
      <c r="J353" s="26"/>
      <c r="K353" s="26"/>
    </row>
    <row r="354" spans="1:11" s="6" customFormat="1" ht="12.75">
      <c r="A354" s="22"/>
      <c r="B354" s="22"/>
      <c r="C354" s="22"/>
      <c r="D354" s="23"/>
      <c r="F354" s="24"/>
      <c r="G354" s="24"/>
      <c r="H354" s="24"/>
      <c r="J354" s="26"/>
      <c r="K354" s="26"/>
    </row>
    <row r="355" spans="1:11" s="6" customFormat="1" ht="12.75">
      <c r="A355" s="22" t="s">
        <v>570</v>
      </c>
      <c r="B355" s="22" t="s">
        <v>656</v>
      </c>
      <c r="C355" s="22"/>
      <c r="D355" s="23" t="s">
        <v>260</v>
      </c>
      <c r="F355" s="24"/>
      <c r="G355" s="24"/>
      <c r="H355" s="24"/>
      <c r="J355" s="26"/>
      <c r="K355" s="26"/>
    </row>
    <row r="356" spans="1:11" s="6" customFormat="1" ht="12.75">
      <c r="A356" s="22" t="s">
        <v>570</v>
      </c>
      <c r="B356" s="22" t="s">
        <v>591</v>
      </c>
      <c r="C356" s="22" t="s">
        <v>261</v>
      </c>
      <c r="D356" s="23" t="s">
        <v>262</v>
      </c>
      <c r="E356" s="6" t="s">
        <v>727</v>
      </c>
      <c r="F356" s="24">
        <v>11</v>
      </c>
      <c r="G356" s="25"/>
      <c r="H356" s="48">
        <f aca="true" t="shared" si="13" ref="H356:H365">+ROUND(F356*G356,2)</f>
        <v>0</v>
      </c>
      <c r="J356" s="26"/>
      <c r="K356" s="26"/>
    </row>
    <row r="357" spans="1:11" s="6" customFormat="1" ht="38.25">
      <c r="A357" s="22" t="s">
        <v>570</v>
      </c>
      <c r="B357" s="22" t="s">
        <v>594</v>
      </c>
      <c r="C357" s="22" t="s">
        <v>263</v>
      </c>
      <c r="D357" s="23" t="s">
        <v>264</v>
      </c>
      <c r="E357" s="6" t="s">
        <v>543</v>
      </c>
      <c r="F357" s="24">
        <f>(F363)*1.5*2</f>
        <v>99</v>
      </c>
      <c r="G357" s="25"/>
      <c r="H357" s="48">
        <f t="shared" si="13"/>
        <v>0</v>
      </c>
      <c r="J357" s="26"/>
      <c r="K357" s="26"/>
    </row>
    <row r="358" spans="1:11" s="6" customFormat="1" ht="12.75">
      <c r="A358" s="22" t="s">
        <v>570</v>
      </c>
      <c r="B358" s="22" t="s">
        <v>597</v>
      </c>
      <c r="C358" s="22" t="s">
        <v>265</v>
      </c>
      <c r="D358" s="23" t="s">
        <v>266</v>
      </c>
      <c r="E358" s="6" t="s">
        <v>413</v>
      </c>
      <c r="F358" s="24">
        <f>(F363)*0.6</f>
        <v>19.8</v>
      </c>
      <c r="G358" s="25"/>
      <c r="H358" s="48">
        <f t="shared" si="13"/>
        <v>0</v>
      </c>
      <c r="J358" s="26"/>
      <c r="K358" s="26"/>
    </row>
    <row r="359" spans="1:11" s="6" customFormat="1" ht="25.5">
      <c r="A359" s="22" t="s">
        <v>570</v>
      </c>
      <c r="B359" s="22" t="s">
        <v>600</v>
      </c>
      <c r="C359" s="22" t="s">
        <v>185</v>
      </c>
      <c r="D359" s="23" t="s">
        <v>195</v>
      </c>
      <c r="E359" s="6" t="s">
        <v>543</v>
      </c>
      <c r="F359" s="24">
        <f>(F363)*0.3*0.3</f>
        <v>2.97</v>
      </c>
      <c r="G359" s="25"/>
      <c r="H359" s="48">
        <f t="shared" si="13"/>
        <v>0</v>
      </c>
      <c r="J359" s="26"/>
      <c r="K359" s="26"/>
    </row>
    <row r="360" spans="1:11" s="6" customFormat="1" ht="25.5">
      <c r="A360" s="22" t="s">
        <v>570</v>
      </c>
      <c r="B360" s="22" t="s">
        <v>666</v>
      </c>
      <c r="C360" s="22" t="s">
        <v>267</v>
      </c>
      <c r="D360" s="23" t="s">
        <v>268</v>
      </c>
      <c r="E360" s="6" t="s">
        <v>543</v>
      </c>
      <c r="F360" s="24">
        <f>+F357+-F359</f>
        <v>96.03</v>
      </c>
      <c r="G360" s="25"/>
      <c r="H360" s="48">
        <f t="shared" si="13"/>
        <v>0</v>
      </c>
      <c r="J360" s="26"/>
      <c r="K360" s="26"/>
    </row>
    <row r="361" spans="1:11" s="6" customFormat="1" ht="47.25" customHeight="1">
      <c r="A361" s="22" t="s">
        <v>570</v>
      </c>
      <c r="B361" s="22" t="s">
        <v>669</v>
      </c>
      <c r="C361" s="22" t="s">
        <v>269</v>
      </c>
      <c r="D361" s="23" t="s">
        <v>270</v>
      </c>
      <c r="E361" s="6" t="s">
        <v>727</v>
      </c>
      <c r="F361" s="24">
        <v>11</v>
      </c>
      <c r="G361" s="25"/>
      <c r="H361" s="48">
        <f t="shared" si="13"/>
        <v>0</v>
      </c>
      <c r="J361" s="26"/>
      <c r="K361" s="26"/>
    </row>
    <row r="362" spans="1:11" s="6" customFormat="1" ht="25.5">
      <c r="A362" s="22" t="s">
        <v>570</v>
      </c>
      <c r="B362" s="22" t="s">
        <v>672</v>
      </c>
      <c r="C362" s="22" t="s">
        <v>271</v>
      </c>
      <c r="D362" s="23" t="s">
        <v>272</v>
      </c>
      <c r="E362" s="6" t="s">
        <v>727</v>
      </c>
      <c r="F362" s="24">
        <f>+F361</f>
        <v>11</v>
      </c>
      <c r="G362" s="25"/>
      <c r="H362" s="48">
        <f t="shared" si="13"/>
        <v>0</v>
      </c>
      <c r="J362" s="26"/>
      <c r="K362" s="26"/>
    </row>
    <row r="363" spans="1:11" s="6" customFormat="1" ht="38.25">
      <c r="A363" s="22" t="s">
        <v>570</v>
      </c>
      <c r="B363" s="22" t="s">
        <v>675</v>
      </c>
      <c r="C363" s="22" t="s">
        <v>273</v>
      </c>
      <c r="D363" s="23" t="s">
        <v>274</v>
      </c>
      <c r="E363" s="6" t="s">
        <v>420</v>
      </c>
      <c r="F363" s="24">
        <f>+F362*3</f>
        <v>33</v>
      </c>
      <c r="G363" s="25"/>
      <c r="H363" s="48">
        <f t="shared" si="13"/>
        <v>0</v>
      </c>
      <c r="J363" s="26"/>
      <c r="K363" s="26"/>
    </row>
    <row r="364" spans="1:11" s="6" customFormat="1" ht="25.5">
      <c r="A364" s="22" t="s">
        <v>570</v>
      </c>
      <c r="B364" s="22" t="s">
        <v>702</v>
      </c>
      <c r="C364" s="22" t="s">
        <v>275</v>
      </c>
      <c r="D364" s="23" t="s">
        <v>276</v>
      </c>
      <c r="E364" s="6" t="s">
        <v>420</v>
      </c>
      <c r="F364" s="24">
        <f>+F363</f>
        <v>33</v>
      </c>
      <c r="G364" s="25"/>
      <c r="H364" s="48">
        <f t="shared" si="13"/>
        <v>0</v>
      </c>
      <c r="J364" s="26"/>
      <c r="K364" s="26"/>
    </row>
    <row r="365" spans="1:11" s="6" customFormat="1" ht="25.5">
      <c r="A365" s="22" t="s">
        <v>570</v>
      </c>
      <c r="B365" s="22" t="s">
        <v>705</v>
      </c>
      <c r="C365" s="22" t="s">
        <v>277</v>
      </c>
      <c r="D365" s="23" t="s">
        <v>278</v>
      </c>
      <c r="E365" s="6" t="s">
        <v>420</v>
      </c>
      <c r="F365" s="24">
        <f>+F364</f>
        <v>33</v>
      </c>
      <c r="G365" s="25"/>
      <c r="H365" s="48">
        <f t="shared" si="13"/>
        <v>0</v>
      </c>
      <c r="J365" s="26"/>
      <c r="K365" s="26"/>
    </row>
    <row r="366" spans="1:11" s="6" customFormat="1" ht="12.75">
      <c r="A366" s="51" t="s">
        <v>570</v>
      </c>
      <c r="B366" s="51" t="s">
        <v>418</v>
      </c>
      <c r="C366" s="51"/>
      <c r="D366" s="23" t="s">
        <v>617</v>
      </c>
      <c r="F366" s="53"/>
      <c r="G366" s="53"/>
      <c r="H366" s="53">
        <f>SUM(H356:H365)</f>
        <v>0</v>
      </c>
      <c r="J366" s="26"/>
      <c r="K366" s="26"/>
    </row>
    <row r="367" spans="1:11" s="6" customFormat="1" ht="12.75">
      <c r="A367" s="22"/>
      <c r="B367" s="22"/>
      <c r="C367" s="22"/>
      <c r="D367" s="23"/>
      <c r="F367" s="24"/>
      <c r="G367" s="24"/>
      <c r="H367" s="24"/>
      <c r="J367" s="26"/>
      <c r="K367" s="26"/>
    </row>
    <row r="368" spans="1:11" s="6" customFormat="1" ht="12.75">
      <c r="A368" s="22" t="s">
        <v>570</v>
      </c>
      <c r="B368" s="22" t="s">
        <v>715</v>
      </c>
      <c r="C368" s="22"/>
      <c r="D368" s="23" t="s">
        <v>279</v>
      </c>
      <c r="F368" s="24"/>
      <c r="G368" s="24"/>
      <c r="H368" s="24"/>
      <c r="J368" s="26"/>
      <c r="K368" s="26"/>
    </row>
    <row r="369" spans="1:11" s="6" customFormat="1" ht="12.75">
      <c r="A369" s="22" t="s">
        <v>570</v>
      </c>
      <c r="B369" s="22" t="s">
        <v>608</v>
      </c>
      <c r="C369" s="22" t="s">
        <v>261</v>
      </c>
      <c r="D369" s="23" t="s">
        <v>262</v>
      </c>
      <c r="E369" s="6" t="s">
        <v>727</v>
      </c>
      <c r="F369" s="24">
        <v>4</v>
      </c>
      <c r="G369" s="25"/>
      <c r="H369" s="48">
        <f>+ROUND(F369*G369,2)</f>
        <v>0</v>
      </c>
      <c r="J369" s="26"/>
      <c r="K369" s="26"/>
    </row>
    <row r="370" spans="1:11" s="6" customFormat="1" ht="25.5">
      <c r="A370" s="22" t="s">
        <v>570</v>
      </c>
      <c r="B370" s="22" t="s">
        <v>611</v>
      </c>
      <c r="C370" s="22" t="s">
        <v>280</v>
      </c>
      <c r="D370" s="23" t="s">
        <v>281</v>
      </c>
      <c r="E370" s="6" t="s">
        <v>543</v>
      </c>
      <c r="F370" s="24">
        <f>+F373*1.5*2</f>
        <v>43.349999999999994</v>
      </c>
      <c r="G370" s="25"/>
      <c r="H370" s="48">
        <f>+ROUND(F370*G370,2)</f>
        <v>0</v>
      </c>
      <c r="J370" s="26"/>
      <c r="K370" s="26"/>
    </row>
    <row r="371" spans="1:11" s="6" customFormat="1" ht="25.5">
      <c r="A371" s="22" t="s">
        <v>570</v>
      </c>
      <c r="B371" s="22" t="s">
        <v>613</v>
      </c>
      <c r="C371" s="22" t="s">
        <v>282</v>
      </c>
      <c r="D371" s="23" t="s">
        <v>283</v>
      </c>
      <c r="E371" s="6" t="s">
        <v>543</v>
      </c>
      <c r="F371" s="24">
        <f>+F373*1.5*3</f>
        <v>65.02499999999999</v>
      </c>
      <c r="G371" s="25"/>
      <c r="H371" s="48">
        <f>+ROUND(F371*G371,2)</f>
        <v>0</v>
      </c>
      <c r="J371" s="26"/>
      <c r="K371" s="26"/>
    </row>
    <row r="372" spans="1:11" s="6" customFormat="1" ht="12.75">
      <c r="A372" s="22" t="s">
        <v>570</v>
      </c>
      <c r="B372" s="22" t="s">
        <v>739</v>
      </c>
      <c r="C372" s="22" t="s">
        <v>265</v>
      </c>
      <c r="D372" s="23" t="s">
        <v>266</v>
      </c>
      <c r="E372" s="6" t="s">
        <v>413</v>
      </c>
      <c r="F372" s="24">
        <f>+F373*0.6</f>
        <v>8.67</v>
      </c>
      <c r="G372" s="25"/>
      <c r="H372" s="48">
        <f aca="true" t="shared" si="14" ref="H372:H377">+ROUND(F372*G372,2)</f>
        <v>0</v>
      </c>
      <c r="J372" s="26"/>
      <c r="K372" s="26"/>
    </row>
    <row r="373" spans="1:11" s="6" customFormat="1" ht="38.25">
      <c r="A373" s="22" t="s">
        <v>570</v>
      </c>
      <c r="B373" s="22" t="s">
        <v>742</v>
      </c>
      <c r="C373" s="22" t="s">
        <v>284</v>
      </c>
      <c r="D373" s="23" t="s">
        <v>285</v>
      </c>
      <c r="E373" s="6" t="s">
        <v>420</v>
      </c>
      <c r="F373" s="24">
        <f>9.15+5.3</f>
        <v>14.45</v>
      </c>
      <c r="G373" s="25"/>
      <c r="H373" s="48">
        <f t="shared" si="14"/>
        <v>0</v>
      </c>
      <c r="J373" s="26"/>
      <c r="K373" s="26"/>
    </row>
    <row r="374" spans="1:11" s="6" customFormat="1" ht="25.5">
      <c r="A374" s="22" t="s">
        <v>570</v>
      </c>
      <c r="B374" s="22" t="s">
        <v>743</v>
      </c>
      <c r="C374" s="22" t="s">
        <v>185</v>
      </c>
      <c r="D374" s="23" t="s">
        <v>195</v>
      </c>
      <c r="E374" s="6" t="s">
        <v>543</v>
      </c>
      <c r="F374" s="24">
        <f>+F373*0.3*0.3</f>
        <v>1.3005</v>
      </c>
      <c r="G374" s="25"/>
      <c r="H374" s="48">
        <f t="shared" si="14"/>
        <v>0</v>
      </c>
      <c r="J374" s="26"/>
      <c r="K374" s="26"/>
    </row>
    <row r="375" spans="1:11" s="6" customFormat="1" ht="25.5">
      <c r="A375" s="22" t="s">
        <v>570</v>
      </c>
      <c r="B375" s="22" t="s">
        <v>746</v>
      </c>
      <c r="C375" s="22" t="s">
        <v>267</v>
      </c>
      <c r="D375" s="23" t="s">
        <v>268</v>
      </c>
      <c r="E375" s="6" t="s">
        <v>543</v>
      </c>
      <c r="F375" s="24">
        <f>+F370+F371-F374</f>
        <v>107.07449999999999</v>
      </c>
      <c r="G375" s="25"/>
      <c r="H375" s="48">
        <f t="shared" si="14"/>
        <v>0</v>
      </c>
      <c r="J375" s="26"/>
      <c r="K375" s="26"/>
    </row>
    <row r="376" spans="1:11" s="6" customFormat="1" ht="25.5">
      <c r="A376" s="22" t="s">
        <v>570</v>
      </c>
      <c r="B376" s="22" t="s">
        <v>749</v>
      </c>
      <c r="C376" s="27" t="s">
        <v>286</v>
      </c>
      <c r="D376" s="23" t="s">
        <v>287</v>
      </c>
      <c r="E376" s="6" t="s">
        <v>727</v>
      </c>
      <c r="F376" s="24">
        <v>1</v>
      </c>
      <c r="G376" s="25"/>
      <c r="H376" s="48">
        <f t="shared" si="14"/>
        <v>0</v>
      </c>
      <c r="J376" s="26"/>
      <c r="K376" s="26"/>
    </row>
    <row r="377" spans="1:11" s="6" customFormat="1" ht="25.5">
      <c r="A377" s="22" t="s">
        <v>570</v>
      </c>
      <c r="B377" s="22" t="s">
        <v>752</v>
      </c>
      <c r="C377" s="22" t="s">
        <v>288</v>
      </c>
      <c r="D377" s="23" t="s">
        <v>289</v>
      </c>
      <c r="E377" s="6" t="s">
        <v>727</v>
      </c>
      <c r="F377" s="24">
        <f>+F376</f>
        <v>1</v>
      </c>
      <c r="G377" s="25"/>
      <c r="H377" s="48">
        <f t="shared" si="14"/>
        <v>0</v>
      </c>
      <c r="J377" s="26"/>
      <c r="K377" s="26"/>
    </row>
    <row r="378" spans="1:11" s="6" customFormat="1" ht="25.5">
      <c r="A378" s="22" t="s">
        <v>570</v>
      </c>
      <c r="B378" s="22" t="s">
        <v>755</v>
      </c>
      <c r="C378" s="22" t="s">
        <v>275</v>
      </c>
      <c r="D378" s="23" t="s">
        <v>276</v>
      </c>
      <c r="E378" s="6" t="s">
        <v>420</v>
      </c>
      <c r="F378" s="24">
        <f>+F373</f>
        <v>14.45</v>
      </c>
      <c r="G378" s="25"/>
      <c r="H378" s="48">
        <f>+ROUND(F378*G378,2)</f>
        <v>0</v>
      </c>
      <c r="J378" s="26"/>
      <c r="K378" s="26"/>
    </row>
    <row r="379" spans="1:11" s="6" customFormat="1" ht="25.5">
      <c r="A379" s="22" t="s">
        <v>570</v>
      </c>
      <c r="B379" s="22" t="s">
        <v>758</v>
      </c>
      <c r="C379" s="22" t="s">
        <v>277</v>
      </c>
      <c r="D379" s="23" t="s">
        <v>278</v>
      </c>
      <c r="E379" s="6" t="s">
        <v>420</v>
      </c>
      <c r="F379" s="24">
        <f>+F378</f>
        <v>14.45</v>
      </c>
      <c r="G379" s="25"/>
      <c r="H379" s="48">
        <f>+ROUND(F379*G379,2)</f>
        <v>0</v>
      </c>
      <c r="J379" s="26"/>
      <c r="K379" s="26"/>
    </row>
    <row r="380" spans="1:11" s="6" customFormat="1" ht="12.75">
      <c r="A380" s="51" t="s">
        <v>570</v>
      </c>
      <c r="B380" s="51" t="s">
        <v>501</v>
      </c>
      <c r="C380" s="51"/>
      <c r="D380" s="23" t="s">
        <v>617</v>
      </c>
      <c r="F380" s="53"/>
      <c r="G380" s="53"/>
      <c r="H380" s="53">
        <f>SUM(H369:H379)</f>
        <v>0</v>
      </c>
      <c r="J380" s="26"/>
      <c r="K380" s="26"/>
    </row>
    <row r="381" spans="1:11" s="6" customFormat="1" ht="12.75">
      <c r="A381" s="22"/>
      <c r="B381" s="22"/>
      <c r="C381" s="22"/>
      <c r="D381" s="23"/>
      <c r="F381" s="24"/>
      <c r="G381" s="24"/>
      <c r="H381" s="24"/>
      <c r="J381" s="26"/>
      <c r="K381" s="26"/>
    </row>
    <row r="382" spans="1:11" s="6" customFormat="1" ht="12.75">
      <c r="A382" s="22" t="s">
        <v>570</v>
      </c>
      <c r="B382" s="22" t="s">
        <v>10</v>
      </c>
      <c r="C382" s="22"/>
      <c r="D382" s="23" t="s">
        <v>290</v>
      </c>
      <c r="F382" s="24"/>
      <c r="G382" s="24"/>
      <c r="H382" s="24"/>
      <c r="J382" s="26"/>
      <c r="K382" s="26"/>
    </row>
    <row r="383" spans="1:11" s="6" customFormat="1" ht="12.75">
      <c r="A383" s="22" t="s">
        <v>570</v>
      </c>
      <c r="B383" s="22" t="s">
        <v>12</v>
      </c>
      <c r="C383" s="22" t="s">
        <v>261</v>
      </c>
      <c r="D383" s="23" t="s">
        <v>262</v>
      </c>
      <c r="E383" s="6" t="s">
        <v>727</v>
      </c>
      <c r="F383" s="24">
        <v>12</v>
      </c>
      <c r="G383" s="25"/>
      <c r="H383" s="48">
        <f aca="true" t="shared" si="15" ref="H383:H393">+ROUND(F383*G383,2)</f>
        <v>0</v>
      </c>
      <c r="J383" s="26"/>
      <c r="K383" s="26"/>
    </row>
    <row r="384" spans="1:11" s="6" customFormat="1" ht="25.5">
      <c r="A384" s="22" t="s">
        <v>570</v>
      </c>
      <c r="B384" s="22" t="s">
        <v>15</v>
      </c>
      <c r="C384" s="22" t="s">
        <v>291</v>
      </c>
      <c r="D384" s="23" t="s">
        <v>292</v>
      </c>
      <c r="E384" s="6" t="s">
        <v>543</v>
      </c>
      <c r="F384" s="24">
        <f>+F386*0.8*1.5</f>
        <v>66.72</v>
      </c>
      <c r="G384" s="25"/>
      <c r="H384" s="48">
        <f t="shared" si="15"/>
        <v>0</v>
      </c>
      <c r="J384" s="26"/>
      <c r="K384" s="26"/>
    </row>
    <row r="385" spans="1:11" s="6" customFormat="1" ht="12.75">
      <c r="A385" s="22" t="s">
        <v>570</v>
      </c>
      <c r="B385" s="22" t="s">
        <v>293</v>
      </c>
      <c r="C385" s="22" t="s">
        <v>265</v>
      </c>
      <c r="D385" s="23" t="s">
        <v>266</v>
      </c>
      <c r="E385" s="6" t="s">
        <v>413</v>
      </c>
      <c r="F385" s="24">
        <f>+F386*0.6</f>
        <v>33.36</v>
      </c>
      <c r="G385" s="25"/>
      <c r="H385" s="48">
        <f t="shared" si="15"/>
        <v>0</v>
      </c>
      <c r="J385" s="26"/>
      <c r="K385" s="26"/>
    </row>
    <row r="386" spans="1:11" s="6" customFormat="1" ht="38.25">
      <c r="A386" s="22" t="s">
        <v>570</v>
      </c>
      <c r="B386" s="22" t="s">
        <v>294</v>
      </c>
      <c r="C386" s="22" t="s">
        <v>295</v>
      </c>
      <c r="D386" s="23" t="s">
        <v>296</v>
      </c>
      <c r="E386" s="6" t="s">
        <v>420</v>
      </c>
      <c r="F386" s="24">
        <v>55.6</v>
      </c>
      <c r="G386" s="25"/>
      <c r="H386" s="48">
        <f t="shared" si="15"/>
        <v>0</v>
      </c>
      <c r="J386" s="26"/>
      <c r="K386" s="26"/>
    </row>
    <row r="387" spans="1:11" s="6" customFormat="1" ht="25.5">
      <c r="A387" s="22" t="s">
        <v>570</v>
      </c>
      <c r="B387" s="22" t="s">
        <v>297</v>
      </c>
      <c r="C387" s="22" t="s">
        <v>185</v>
      </c>
      <c r="D387" s="23" t="s">
        <v>195</v>
      </c>
      <c r="E387" s="6" t="s">
        <v>543</v>
      </c>
      <c r="F387" s="24">
        <f>+F386*0.3*0.3</f>
        <v>5.004</v>
      </c>
      <c r="G387" s="25"/>
      <c r="H387" s="48">
        <f t="shared" si="15"/>
        <v>0</v>
      </c>
      <c r="J387" s="26"/>
      <c r="K387" s="26"/>
    </row>
    <row r="388" spans="1:11" s="6" customFormat="1" ht="25.5">
      <c r="A388" s="22" t="s">
        <v>570</v>
      </c>
      <c r="B388" s="22" t="s">
        <v>298</v>
      </c>
      <c r="C388" s="22" t="s">
        <v>267</v>
      </c>
      <c r="D388" s="23" t="s">
        <v>268</v>
      </c>
      <c r="E388" s="6" t="s">
        <v>543</v>
      </c>
      <c r="F388" s="24">
        <f>+F384-F387</f>
        <v>61.716</v>
      </c>
      <c r="G388" s="25"/>
      <c r="H388" s="48">
        <f t="shared" si="15"/>
        <v>0</v>
      </c>
      <c r="J388" s="26"/>
      <c r="K388" s="26"/>
    </row>
    <row r="389" spans="1:11" s="6" customFormat="1" ht="25.5">
      <c r="A389" s="22" t="s">
        <v>570</v>
      </c>
      <c r="B389" s="22" t="s">
        <v>299</v>
      </c>
      <c r="C389" s="27" t="s">
        <v>300</v>
      </c>
      <c r="D389" s="23" t="s">
        <v>301</v>
      </c>
      <c r="E389" s="6" t="s">
        <v>727</v>
      </c>
      <c r="F389" s="24">
        <v>3</v>
      </c>
      <c r="G389" s="25"/>
      <c r="H389" s="48">
        <f t="shared" si="15"/>
        <v>0</v>
      </c>
      <c r="J389" s="26"/>
      <c r="K389" s="26"/>
    </row>
    <row r="390" spans="1:11" s="6" customFormat="1" ht="25.5">
      <c r="A390" s="22" t="s">
        <v>570</v>
      </c>
      <c r="B390" s="22" t="s">
        <v>302</v>
      </c>
      <c r="C390" s="27" t="s">
        <v>303</v>
      </c>
      <c r="D390" s="23" t="s">
        <v>304</v>
      </c>
      <c r="E390" s="6" t="s">
        <v>727</v>
      </c>
      <c r="F390" s="24">
        <v>1</v>
      </c>
      <c r="G390" s="25"/>
      <c r="H390" s="48">
        <f>+ROUND(F390*G390,2)</f>
        <v>0</v>
      </c>
      <c r="J390" s="26"/>
      <c r="K390" s="26"/>
    </row>
    <row r="391" spans="1:11" s="6" customFormat="1" ht="25.5">
      <c r="A391" s="22" t="s">
        <v>570</v>
      </c>
      <c r="B391" s="22" t="s">
        <v>305</v>
      </c>
      <c r="C391" s="22" t="s">
        <v>288</v>
      </c>
      <c r="D391" s="23" t="s">
        <v>289</v>
      </c>
      <c r="E391" s="6" t="s">
        <v>727</v>
      </c>
      <c r="F391" s="24">
        <f>+F389+F390</f>
        <v>4</v>
      </c>
      <c r="G391" s="25"/>
      <c r="H391" s="48">
        <f t="shared" si="15"/>
        <v>0</v>
      </c>
      <c r="J391" s="26"/>
      <c r="K391" s="26"/>
    </row>
    <row r="392" spans="1:11" s="6" customFormat="1" ht="25.5">
      <c r="A392" s="22" t="s">
        <v>570</v>
      </c>
      <c r="B392" s="22" t="s">
        <v>306</v>
      </c>
      <c r="C392" s="22" t="s">
        <v>275</v>
      </c>
      <c r="D392" s="23" t="s">
        <v>276</v>
      </c>
      <c r="E392" s="6" t="s">
        <v>420</v>
      </c>
      <c r="F392" s="24">
        <f>+F386</f>
        <v>55.6</v>
      </c>
      <c r="G392" s="25"/>
      <c r="H392" s="48">
        <f t="shared" si="15"/>
        <v>0</v>
      </c>
      <c r="J392" s="26"/>
      <c r="K392" s="26"/>
    </row>
    <row r="393" spans="1:11" s="6" customFormat="1" ht="25.5">
      <c r="A393" s="22" t="s">
        <v>570</v>
      </c>
      <c r="B393" s="22" t="s">
        <v>307</v>
      </c>
      <c r="C393" s="22" t="s">
        <v>277</v>
      </c>
      <c r="D393" s="23" t="s">
        <v>278</v>
      </c>
      <c r="E393" s="6" t="s">
        <v>420</v>
      </c>
      <c r="F393" s="24">
        <f>+F392</f>
        <v>55.6</v>
      </c>
      <c r="G393" s="25"/>
      <c r="H393" s="48">
        <f t="shared" si="15"/>
        <v>0</v>
      </c>
      <c r="J393" s="26"/>
      <c r="K393" s="26"/>
    </row>
    <row r="394" spans="1:11" s="6" customFormat="1" ht="38.25">
      <c r="A394" s="22" t="s">
        <v>570</v>
      </c>
      <c r="B394" s="22" t="s">
        <v>308</v>
      </c>
      <c r="C394" s="22" t="s">
        <v>309</v>
      </c>
      <c r="D394" s="23" t="s">
        <v>310</v>
      </c>
      <c r="E394" s="6" t="s">
        <v>727</v>
      </c>
      <c r="F394" s="24">
        <v>1</v>
      </c>
      <c r="G394" s="25"/>
      <c r="H394" s="48">
        <f>+ROUND(F394*G394,2)</f>
        <v>0</v>
      </c>
      <c r="J394" s="26"/>
      <c r="K394" s="26"/>
    </row>
    <row r="395" spans="1:11" s="6" customFormat="1" ht="12.75">
      <c r="A395" s="51" t="s">
        <v>570</v>
      </c>
      <c r="B395" s="51" t="s">
        <v>508</v>
      </c>
      <c r="C395" s="51"/>
      <c r="D395" s="23" t="s">
        <v>617</v>
      </c>
      <c r="F395" s="53"/>
      <c r="G395" s="53"/>
      <c r="H395" s="53">
        <f>SUM(H383:H394)</f>
        <v>0</v>
      </c>
      <c r="J395" s="26"/>
      <c r="K395" s="26"/>
    </row>
    <row r="396" spans="1:11" s="6" customFormat="1" ht="12.75">
      <c r="A396" s="22"/>
      <c r="B396" s="22"/>
      <c r="C396" s="22"/>
      <c r="D396" s="23"/>
      <c r="F396" s="24"/>
      <c r="G396" s="24"/>
      <c r="H396" s="24"/>
      <c r="J396" s="26"/>
      <c r="K396" s="26"/>
    </row>
    <row r="397" spans="1:11" s="6" customFormat="1" ht="12.75">
      <c r="A397" s="22" t="s">
        <v>570</v>
      </c>
      <c r="B397" s="22" t="s">
        <v>114</v>
      </c>
      <c r="C397" s="22"/>
      <c r="D397" s="23" t="s">
        <v>311</v>
      </c>
      <c r="F397" s="24"/>
      <c r="G397" s="24"/>
      <c r="H397" s="24"/>
      <c r="J397" s="26"/>
      <c r="K397" s="26"/>
    </row>
    <row r="398" spans="1:11" s="6" customFormat="1" ht="12.75">
      <c r="A398" s="22" t="s">
        <v>570</v>
      </c>
      <c r="B398" s="22" t="s">
        <v>19</v>
      </c>
      <c r="C398" s="22" t="s">
        <v>261</v>
      </c>
      <c r="D398" s="23" t="s">
        <v>262</v>
      </c>
      <c r="E398" s="6" t="s">
        <v>727</v>
      </c>
      <c r="F398" s="24">
        <v>4</v>
      </c>
      <c r="G398" s="25"/>
      <c r="H398" s="48">
        <f aca="true" t="shared" si="16" ref="H398:H407">+ROUND(F398*G398,2)</f>
        <v>0</v>
      </c>
      <c r="J398" s="26"/>
      <c r="K398" s="26"/>
    </row>
    <row r="399" spans="1:11" s="6" customFormat="1" ht="25.5">
      <c r="A399" s="22" t="s">
        <v>570</v>
      </c>
      <c r="B399" s="22" t="s">
        <v>22</v>
      </c>
      <c r="C399" s="22" t="s">
        <v>291</v>
      </c>
      <c r="D399" s="23" t="s">
        <v>292</v>
      </c>
      <c r="E399" s="6" t="s">
        <v>543</v>
      </c>
      <c r="F399" s="24">
        <f>+F401*0.8*1.8</f>
        <v>208.22400000000002</v>
      </c>
      <c r="G399" s="25"/>
      <c r="H399" s="48">
        <f t="shared" si="16"/>
        <v>0</v>
      </c>
      <c r="J399" s="26"/>
      <c r="K399" s="26"/>
    </row>
    <row r="400" spans="1:11" s="6" customFormat="1" ht="12.75">
      <c r="A400" s="22" t="s">
        <v>570</v>
      </c>
      <c r="B400" s="22" t="s">
        <v>312</v>
      </c>
      <c r="C400" s="22" t="s">
        <v>265</v>
      </c>
      <c r="D400" s="23" t="s">
        <v>266</v>
      </c>
      <c r="E400" s="6" t="s">
        <v>413</v>
      </c>
      <c r="F400" s="24">
        <f>+F401*0.6</f>
        <v>86.75999999999999</v>
      </c>
      <c r="G400" s="25"/>
      <c r="H400" s="48">
        <f t="shared" si="16"/>
        <v>0</v>
      </c>
      <c r="J400" s="26"/>
      <c r="K400" s="26"/>
    </row>
    <row r="401" spans="1:11" s="6" customFormat="1" ht="38.25">
      <c r="A401" s="22" t="s">
        <v>570</v>
      </c>
      <c r="B401" s="22" t="s">
        <v>313</v>
      </c>
      <c r="C401" s="22" t="s">
        <v>598</v>
      </c>
      <c r="D401" s="23" t="s">
        <v>599</v>
      </c>
      <c r="E401" s="6" t="s">
        <v>420</v>
      </c>
      <c r="F401" s="24">
        <f>37.5+38.4+53.1+15.6</f>
        <v>144.6</v>
      </c>
      <c r="G401" s="25"/>
      <c r="H401" s="48">
        <f t="shared" si="16"/>
        <v>0</v>
      </c>
      <c r="J401" s="26"/>
      <c r="K401" s="26"/>
    </row>
    <row r="402" spans="1:11" s="6" customFormat="1" ht="25.5">
      <c r="A402" s="22" t="s">
        <v>570</v>
      </c>
      <c r="B402" s="22" t="s">
        <v>314</v>
      </c>
      <c r="C402" s="22" t="s">
        <v>185</v>
      </c>
      <c r="D402" s="23" t="s">
        <v>195</v>
      </c>
      <c r="E402" s="6" t="s">
        <v>543</v>
      </c>
      <c r="F402" s="24">
        <f>+F401*0.3*0.3</f>
        <v>13.013999999999998</v>
      </c>
      <c r="G402" s="25"/>
      <c r="H402" s="48">
        <f t="shared" si="16"/>
        <v>0</v>
      </c>
      <c r="J402" s="26"/>
      <c r="K402" s="26"/>
    </row>
    <row r="403" spans="1:11" s="6" customFormat="1" ht="25.5">
      <c r="A403" s="22" t="s">
        <v>570</v>
      </c>
      <c r="B403" s="22" t="s">
        <v>315</v>
      </c>
      <c r="C403" s="22" t="s">
        <v>267</v>
      </c>
      <c r="D403" s="23" t="s">
        <v>268</v>
      </c>
      <c r="E403" s="6" t="s">
        <v>543</v>
      </c>
      <c r="F403" s="24">
        <f>+F399-F402</f>
        <v>195.21</v>
      </c>
      <c r="G403" s="25"/>
      <c r="H403" s="48">
        <f t="shared" si="16"/>
        <v>0</v>
      </c>
      <c r="J403" s="26"/>
      <c r="K403" s="26"/>
    </row>
    <row r="404" spans="1:11" s="6" customFormat="1" ht="44.25" customHeight="1">
      <c r="A404" s="22" t="s">
        <v>570</v>
      </c>
      <c r="B404" s="22" t="s">
        <v>316</v>
      </c>
      <c r="C404" s="27" t="s">
        <v>317</v>
      </c>
      <c r="D404" s="23" t="s">
        <v>318</v>
      </c>
      <c r="E404" s="6" t="s">
        <v>727</v>
      </c>
      <c r="F404" s="24">
        <v>12</v>
      </c>
      <c r="G404" s="25"/>
      <c r="H404" s="48">
        <f t="shared" si="16"/>
        <v>0</v>
      </c>
      <c r="J404" s="26"/>
      <c r="K404" s="26"/>
    </row>
    <row r="405" spans="1:11" s="6" customFormat="1" ht="28.5" customHeight="1">
      <c r="A405" s="22" t="s">
        <v>570</v>
      </c>
      <c r="B405" s="22" t="s">
        <v>319</v>
      </c>
      <c r="C405" s="22" t="s">
        <v>288</v>
      </c>
      <c r="D405" s="23" t="s">
        <v>289</v>
      </c>
      <c r="E405" s="6" t="s">
        <v>727</v>
      </c>
      <c r="F405" s="24">
        <f>+F404</f>
        <v>12</v>
      </c>
      <c r="G405" s="25"/>
      <c r="H405" s="48">
        <f t="shared" si="16"/>
        <v>0</v>
      </c>
      <c r="J405" s="26"/>
      <c r="K405" s="26"/>
    </row>
    <row r="406" spans="1:11" s="6" customFormat="1" ht="25.5">
      <c r="A406" s="22" t="s">
        <v>570</v>
      </c>
      <c r="B406" s="22" t="s">
        <v>320</v>
      </c>
      <c r="C406" s="22" t="s">
        <v>275</v>
      </c>
      <c r="D406" s="23" t="s">
        <v>276</v>
      </c>
      <c r="E406" s="6" t="s">
        <v>420</v>
      </c>
      <c r="F406" s="24">
        <f>+F401</f>
        <v>144.6</v>
      </c>
      <c r="G406" s="25"/>
      <c r="H406" s="48">
        <f t="shared" si="16"/>
        <v>0</v>
      </c>
      <c r="J406" s="26"/>
      <c r="K406" s="26"/>
    </row>
    <row r="407" spans="1:11" s="6" customFormat="1" ht="25.5">
      <c r="A407" s="22" t="s">
        <v>570</v>
      </c>
      <c r="B407" s="22" t="s">
        <v>321</v>
      </c>
      <c r="C407" s="22" t="s">
        <v>277</v>
      </c>
      <c r="D407" s="23" t="s">
        <v>278</v>
      </c>
      <c r="E407" s="6" t="s">
        <v>420</v>
      </c>
      <c r="F407" s="24">
        <f>+F406</f>
        <v>144.6</v>
      </c>
      <c r="G407" s="25"/>
      <c r="H407" s="48">
        <f t="shared" si="16"/>
        <v>0</v>
      </c>
      <c r="J407" s="26"/>
      <c r="K407" s="26"/>
    </row>
    <row r="408" spans="1:11" s="6" customFormat="1" ht="12.75">
      <c r="A408" s="51" t="s">
        <v>570</v>
      </c>
      <c r="B408" s="51" t="s">
        <v>513</v>
      </c>
      <c r="C408" s="51"/>
      <c r="D408" s="23" t="s">
        <v>617</v>
      </c>
      <c r="F408" s="53"/>
      <c r="G408" s="53"/>
      <c r="H408" s="53">
        <f>SUM(H398:H407)</f>
        <v>0</v>
      </c>
      <c r="J408" s="26"/>
      <c r="K408" s="26"/>
    </row>
    <row r="409" spans="1:11" s="6" customFormat="1" ht="13.5" thickBot="1">
      <c r="A409" s="22"/>
      <c r="B409" s="22"/>
      <c r="C409" s="22"/>
      <c r="D409" s="23"/>
      <c r="F409" s="24"/>
      <c r="G409" s="24"/>
      <c r="H409" s="24"/>
      <c r="J409" s="26"/>
      <c r="K409" s="26"/>
    </row>
    <row r="410" spans="1:11" s="6" customFormat="1" ht="13.5" thickBot="1">
      <c r="A410" s="82" t="s">
        <v>570</v>
      </c>
      <c r="B410" s="83"/>
      <c r="C410" s="83"/>
      <c r="D410" s="23" t="s">
        <v>322</v>
      </c>
      <c r="F410" s="24"/>
      <c r="G410" s="24"/>
      <c r="H410" s="24"/>
      <c r="J410" s="26"/>
      <c r="K410" s="26"/>
    </row>
    <row r="411" spans="1:11" s="6" customFormat="1" ht="12.75">
      <c r="A411" s="22" t="s">
        <v>570</v>
      </c>
      <c r="B411" s="6" t="str">
        <f>+B312</f>
        <v>01.   </v>
      </c>
      <c r="C411" s="22"/>
      <c r="D411" s="23" t="s">
        <v>204</v>
      </c>
      <c r="F411" s="24"/>
      <c r="G411" s="24"/>
      <c r="H411" s="24">
        <f>+H317</f>
        <v>0</v>
      </c>
      <c r="J411" s="26"/>
      <c r="K411" s="26"/>
    </row>
    <row r="412" spans="1:11" s="6" customFormat="1" ht="12.75">
      <c r="A412" s="22" t="s">
        <v>570</v>
      </c>
      <c r="B412" s="6" t="str">
        <f>+B319</f>
        <v>02.</v>
      </c>
      <c r="C412" s="22"/>
      <c r="D412" s="23" t="s">
        <v>211</v>
      </c>
      <c r="F412" s="24"/>
      <c r="G412" s="24"/>
      <c r="H412" s="24">
        <f>+H329</f>
        <v>0</v>
      </c>
      <c r="J412" s="26"/>
      <c r="K412" s="26"/>
    </row>
    <row r="413" spans="1:11" s="6" customFormat="1" ht="12.75">
      <c r="A413" s="22" t="s">
        <v>570</v>
      </c>
      <c r="B413" s="6" t="str">
        <f>+B331</f>
        <v>03.   </v>
      </c>
      <c r="C413" s="22"/>
      <c r="D413" s="23" t="s">
        <v>226</v>
      </c>
      <c r="F413" s="24"/>
      <c r="G413" s="24"/>
      <c r="H413" s="24">
        <f>+H353</f>
        <v>0</v>
      </c>
      <c r="J413" s="26"/>
      <c r="K413" s="26"/>
    </row>
    <row r="414" spans="1:11" s="6" customFormat="1" ht="12.75">
      <c r="A414" s="22" t="s">
        <v>570</v>
      </c>
      <c r="B414" s="6" t="str">
        <f>+B355</f>
        <v>04.   </v>
      </c>
      <c r="C414" s="22"/>
      <c r="D414" s="23" t="s">
        <v>260</v>
      </c>
      <c r="F414" s="24"/>
      <c r="G414" s="24"/>
      <c r="H414" s="24">
        <f>+H366</f>
        <v>0</v>
      </c>
      <c r="J414" s="26"/>
      <c r="K414" s="26"/>
    </row>
    <row r="415" spans="1:11" s="6" customFormat="1" ht="12.75">
      <c r="A415" s="22" t="s">
        <v>570</v>
      </c>
      <c r="B415" s="6" t="str">
        <f>+B368</f>
        <v>05.   </v>
      </c>
      <c r="C415" s="22"/>
      <c r="D415" s="23" t="s">
        <v>279</v>
      </c>
      <c r="F415" s="24"/>
      <c r="G415" s="24"/>
      <c r="H415" s="24">
        <f>+H380</f>
        <v>0</v>
      </c>
      <c r="J415" s="26"/>
      <c r="K415" s="26"/>
    </row>
    <row r="416" spans="1:11" s="6" customFormat="1" ht="12.75">
      <c r="A416" s="22" t="s">
        <v>570</v>
      </c>
      <c r="B416" s="6" t="str">
        <f>+B382</f>
        <v>06.   </v>
      </c>
      <c r="C416" s="22"/>
      <c r="D416" s="23" t="s">
        <v>290</v>
      </c>
      <c r="F416" s="24"/>
      <c r="G416" s="24"/>
      <c r="H416" s="24">
        <f>+H395</f>
        <v>0</v>
      </c>
      <c r="J416" s="26"/>
      <c r="K416" s="26"/>
    </row>
    <row r="417" spans="1:11" s="6" customFormat="1" ht="12.75">
      <c r="A417" s="22" t="s">
        <v>570</v>
      </c>
      <c r="B417" s="6" t="str">
        <f>+B397</f>
        <v>07.   </v>
      </c>
      <c r="C417" s="22"/>
      <c r="D417" s="23" t="s">
        <v>311</v>
      </c>
      <c r="F417" s="24"/>
      <c r="G417" s="24"/>
      <c r="H417" s="24">
        <f>+H408</f>
        <v>0</v>
      </c>
      <c r="J417" s="26"/>
      <c r="K417" s="26"/>
    </row>
    <row r="418" spans="1:11" s="6" customFormat="1" ht="12.75">
      <c r="A418" s="51" t="s">
        <v>570</v>
      </c>
      <c r="B418" s="51"/>
      <c r="C418" s="51"/>
      <c r="D418" s="23" t="s">
        <v>323</v>
      </c>
      <c r="F418" s="53"/>
      <c r="G418" s="53"/>
      <c r="H418" s="53">
        <f>SUM(H411:H417)</f>
        <v>0</v>
      </c>
      <c r="J418" s="26"/>
      <c r="K418" s="26"/>
    </row>
    <row r="419" spans="4:5" ht="12.75">
      <c r="D419" s="39"/>
      <c r="E419" s="26"/>
    </row>
  </sheetData>
  <sheetProtection/>
  <printOptions/>
  <pageMargins left="1.1811023622047245" right="0.75" top="0.984251968503937" bottom="0.984251968503937" header="0.6" footer="0.3937007874015748"/>
  <pageSetup horizontalDpi="300" verticalDpi="300" orientation="landscape" paperSize="9" r:id="rId1"/>
  <headerFooter alignWithMargins="0">
    <oddHeader>&amp;C&amp;"Arial,Krepko"&amp;12&amp;A</oddHeader>
    <oddFooter>&amp;L&amp;9&amp;F / &amp;A&amp;C&amp;P od &amp;N&amp;RČN Šentvid pri Stični</oddFooter>
  </headerFooter>
  <rowBreaks count="1" manualBreakCount="1">
    <brk id="172" max="7" man="1"/>
  </rowBreaks>
</worksheet>
</file>

<file path=xl/worksheets/sheet2.xml><?xml version="1.0" encoding="utf-8"?>
<worksheet xmlns="http://schemas.openxmlformats.org/spreadsheetml/2006/main" xmlns:r="http://schemas.openxmlformats.org/officeDocument/2006/relationships">
  <dimension ref="A1:G8"/>
  <sheetViews>
    <sheetView view="pageBreakPreview" zoomScaleSheetLayoutView="100" zoomScalePageLayoutView="0" workbookViewId="0" topLeftCell="A1">
      <selection activeCell="B14" sqref="B14"/>
    </sheetView>
  </sheetViews>
  <sheetFormatPr defaultColWidth="9.140625" defaultRowHeight="12.75"/>
  <cols>
    <col min="1" max="1" width="41.57421875" style="0" customWidth="1"/>
    <col min="3" max="3" width="5.140625" style="0" customWidth="1"/>
    <col min="4" max="4" width="3.421875" style="0" customWidth="1"/>
    <col min="5" max="5" width="19.140625" style="100" customWidth="1"/>
  </cols>
  <sheetData>
    <row r="1" spans="1:4" ht="15.75">
      <c r="A1" s="98" t="s">
        <v>724</v>
      </c>
      <c r="B1" s="98"/>
      <c r="C1" s="98"/>
      <c r="D1" s="97"/>
    </row>
    <row r="4" spans="1:5" ht="12.75">
      <c r="A4" s="1" t="s">
        <v>722</v>
      </c>
      <c r="E4" s="104" t="e">
        <f>#REF!</f>
        <v>#REF!</v>
      </c>
    </row>
    <row r="6" spans="1:7" ht="12.75">
      <c r="A6" s="101" t="s">
        <v>723</v>
      </c>
      <c r="B6" s="101"/>
      <c r="C6" s="101"/>
      <c r="D6" s="101"/>
      <c r="E6" s="102" t="e">
        <f>#REF!</f>
        <v>#REF!</v>
      </c>
      <c r="F6" s="99"/>
      <c r="G6" s="103"/>
    </row>
    <row r="7" ht="12" customHeight="1"/>
    <row r="8" spans="1:5" s="105" customFormat="1" ht="15.75">
      <c r="A8" s="105" t="s">
        <v>725</v>
      </c>
      <c r="E8" s="106" t="e">
        <f>SUM(E4:E7)</f>
        <v>#REF!</v>
      </c>
    </row>
  </sheetData>
  <sheetProtection/>
  <printOptions gridLines="1"/>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7"/>
  <sheetViews>
    <sheetView tabSelected="1" zoomScalePageLayoutView="0" workbookViewId="0" topLeftCell="A1">
      <selection activeCell="G28" sqref="G28"/>
    </sheetView>
  </sheetViews>
  <sheetFormatPr defaultColWidth="9.140625" defaultRowHeight="12.75"/>
  <cols>
    <col min="1" max="6" width="9.140625" style="107" customWidth="1"/>
    <col min="7" max="7" width="26.7109375" style="108" customWidth="1"/>
    <col min="8" max="16384" width="9.140625" style="108" customWidth="1"/>
  </cols>
  <sheetData>
    <row r="1" ht="15.75">
      <c r="A1" s="107" t="s">
        <v>941</v>
      </c>
    </row>
    <row r="6" ht="15.75">
      <c r="A6" s="107" t="s">
        <v>942</v>
      </c>
    </row>
    <row r="8" ht="15.75">
      <c r="A8" s="107" t="s">
        <v>943</v>
      </c>
    </row>
    <row r="11" spans="1:7" ht="15.75">
      <c r="A11" s="109"/>
      <c r="G11" s="110"/>
    </row>
    <row r="12" spans="1:7" ht="15.75">
      <c r="A12" s="109">
        <v>2</v>
      </c>
      <c r="B12" s="107" t="s">
        <v>944</v>
      </c>
      <c r="G12" s="111"/>
    </row>
    <row r="13" spans="1:7" ht="15.75">
      <c r="A13" s="109"/>
      <c r="G13" s="110"/>
    </row>
    <row r="14" spans="1:9" ht="15.75">
      <c r="A14" s="112"/>
      <c r="B14" s="112"/>
      <c r="C14" s="112"/>
      <c r="D14" s="112"/>
      <c r="E14" s="112"/>
      <c r="F14" s="112"/>
      <c r="G14" s="110"/>
      <c r="H14" s="110"/>
      <c r="I14" s="110"/>
    </row>
    <row r="15" ht="15.75">
      <c r="C15" s="107" t="s">
        <v>945</v>
      </c>
    </row>
    <row r="16" spans="3:7" ht="15.75">
      <c r="C16" s="107" t="s">
        <v>946</v>
      </c>
      <c r="G16" s="113"/>
    </row>
    <row r="17" spans="3:7" ht="15.75">
      <c r="C17" s="107" t="s">
        <v>947</v>
      </c>
      <c r="G17" s="113"/>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B694"/>
  <sheetViews>
    <sheetView zoomScaleSheetLayoutView="100" zoomScalePageLayoutView="0" workbookViewId="0" topLeftCell="A1">
      <selection activeCell="G20" sqref="G20"/>
    </sheetView>
  </sheetViews>
  <sheetFormatPr defaultColWidth="9.140625" defaultRowHeight="12.75"/>
  <cols>
    <col min="1" max="1" width="13.28125" style="114" bestFit="1" customWidth="1"/>
    <col min="2" max="2" width="52.00390625" style="121" customWidth="1"/>
    <col min="3" max="3" width="9.28125" style="122" bestFit="1" customWidth="1"/>
    <col min="4" max="4" width="5.421875" style="134" bestFit="1" customWidth="1"/>
    <col min="5" max="5" width="14.57421875" style="135" bestFit="1" customWidth="1"/>
    <col min="6" max="6" width="15.7109375" style="136" bestFit="1" customWidth="1"/>
    <col min="7" max="16384" width="9.140625" style="124" customWidth="1"/>
  </cols>
  <sheetData>
    <row r="1" spans="1:6" s="120" customFormat="1" ht="15">
      <c r="A1" s="114" t="s">
        <v>423</v>
      </c>
      <c r="B1" s="115" t="s">
        <v>517</v>
      </c>
      <c r="C1" s="116" t="s">
        <v>518</v>
      </c>
      <c r="D1" s="117" t="s">
        <v>424</v>
      </c>
      <c r="E1" s="118" t="s">
        <v>425</v>
      </c>
      <c r="F1" s="119" t="s">
        <v>617</v>
      </c>
    </row>
    <row r="2" spans="4:6" ht="15">
      <c r="D2" s="123"/>
      <c r="E2" s="118" t="s">
        <v>437</v>
      </c>
      <c r="F2" s="119" t="s">
        <v>437</v>
      </c>
    </row>
    <row r="3" spans="4:6" ht="15">
      <c r="D3" s="123"/>
      <c r="E3" s="125"/>
      <c r="F3" s="126"/>
    </row>
    <row r="4" spans="1:6" s="130" customFormat="1" ht="15">
      <c r="A4" s="114" t="s">
        <v>366</v>
      </c>
      <c r="B4" s="115" t="s">
        <v>367</v>
      </c>
      <c r="C4" s="115" t="s">
        <v>409</v>
      </c>
      <c r="D4" s="127">
        <v>2</v>
      </c>
      <c r="E4" s="128"/>
      <c r="F4" s="129"/>
    </row>
    <row r="5" spans="1:6" s="130" customFormat="1" ht="15">
      <c r="A5" s="131"/>
      <c r="B5" s="132" t="s">
        <v>438</v>
      </c>
      <c r="C5" s="133"/>
      <c r="D5" s="134"/>
      <c r="E5" s="135"/>
      <c r="F5" s="136"/>
    </row>
    <row r="6" spans="1:6" s="130" customFormat="1" ht="15">
      <c r="A6" s="131"/>
      <c r="B6" s="121" t="s">
        <v>186</v>
      </c>
      <c r="C6" s="133"/>
      <c r="D6" s="134"/>
      <c r="E6" s="135"/>
      <c r="F6" s="136"/>
    </row>
    <row r="7" spans="1:6" s="130" customFormat="1" ht="15">
      <c r="A7" s="131"/>
      <c r="B7" s="121" t="s">
        <v>187</v>
      </c>
      <c r="C7" s="133"/>
      <c r="D7" s="134"/>
      <c r="E7" s="135"/>
      <c r="F7" s="136"/>
    </row>
    <row r="8" spans="1:6" s="130" customFormat="1" ht="15">
      <c r="A8" s="131"/>
      <c r="B8" s="121"/>
      <c r="C8" s="133"/>
      <c r="D8" s="134"/>
      <c r="E8" s="135"/>
      <c r="F8" s="136"/>
    </row>
    <row r="9" spans="1:6" s="130" customFormat="1" ht="15">
      <c r="A9" s="131"/>
      <c r="B9" s="137" t="s">
        <v>370</v>
      </c>
      <c r="C9" s="133"/>
      <c r="D9" s="134"/>
      <c r="E9" s="135"/>
      <c r="F9" s="136"/>
    </row>
    <row r="10" spans="1:6" s="130" customFormat="1" ht="15">
      <c r="A10" s="131"/>
      <c r="B10" s="137" t="s">
        <v>188</v>
      </c>
      <c r="C10" s="133"/>
      <c r="D10" s="134"/>
      <c r="E10" s="135"/>
      <c r="F10" s="136"/>
    </row>
    <row r="11" spans="1:6" s="130" customFormat="1" ht="15">
      <c r="A11" s="131"/>
      <c r="B11" s="137" t="s">
        <v>189</v>
      </c>
      <c r="C11" s="133"/>
      <c r="D11" s="134"/>
      <c r="E11" s="135"/>
      <c r="F11" s="136"/>
    </row>
    <row r="12" spans="1:6" s="130" customFormat="1" ht="15">
      <c r="A12" s="131"/>
      <c r="B12" s="137" t="s">
        <v>419</v>
      </c>
      <c r="C12" s="133"/>
      <c r="D12" s="134"/>
      <c r="E12" s="135"/>
      <c r="F12" s="136"/>
    </row>
    <row r="13" spans="1:6" s="130" customFormat="1" ht="15">
      <c r="A13" s="131"/>
      <c r="B13" s="137" t="s">
        <v>371</v>
      </c>
      <c r="C13" s="133"/>
      <c r="D13" s="134"/>
      <c r="E13" s="135"/>
      <c r="F13" s="136"/>
    </row>
    <row r="14" spans="1:6" s="130" customFormat="1" ht="15">
      <c r="A14" s="131"/>
      <c r="B14" s="137" t="s">
        <v>372</v>
      </c>
      <c r="C14" s="133"/>
      <c r="D14" s="134"/>
      <c r="E14" s="135"/>
      <c r="F14" s="136"/>
    </row>
    <row r="15" spans="1:6" s="130" customFormat="1" ht="15">
      <c r="A15" s="131"/>
      <c r="B15" s="137" t="s">
        <v>190</v>
      </c>
      <c r="C15" s="133"/>
      <c r="D15" s="134"/>
      <c r="E15" s="135"/>
      <c r="F15" s="136"/>
    </row>
    <row r="16" spans="1:6" s="130" customFormat="1" ht="15">
      <c r="A16" s="131"/>
      <c r="B16" s="137" t="s">
        <v>375</v>
      </c>
      <c r="C16" s="133"/>
      <c r="D16" s="134"/>
      <c r="E16" s="135"/>
      <c r="F16" s="136"/>
    </row>
    <row r="17" spans="1:6" s="130" customFormat="1" ht="15">
      <c r="A17" s="131"/>
      <c r="B17" s="137" t="s">
        <v>376</v>
      </c>
      <c r="C17" s="133"/>
      <c r="D17" s="134"/>
      <c r="E17" s="135"/>
      <c r="F17" s="136"/>
    </row>
    <row r="18" spans="1:6" s="130" customFormat="1" ht="15">
      <c r="A18" s="131"/>
      <c r="B18" s="137" t="s">
        <v>191</v>
      </c>
      <c r="C18" s="133"/>
      <c r="D18" s="134"/>
      <c r="E18" s="135"/>
      <c r="F18" s="136"/>
    </row>
    <row r="19" spans="1:6" s="130" customFormat="1" ht="15">
      <c r="A19" s="131"/>
      <c r="B19" s="137" t="s">
        <v>377</v>
      </c>
      <c r="C19" s="133"/>
      <c r="D19" s="134"/>
      <c r="E19" s="135"/>
      <c r="F19" s="136"/>
    </row>
    <row r="20" spans="1:6" s="130" customFormat="1" ht="15">
      <c r="A20" s="131"/>
      <c r="B20" s="137"/>
      <c r="C20" s="133"/>
      <c r="D20" s="134"/>
      <c r="E20" s="135"/>
      <c r="F20" s="136"/>
    </row>
    <row r="21" spans="1:6" s="130" customFormat="1" ht="60">
      <c r="A21" s="131"/>
      <c r="B21" s="137" t="s">
        <v>410</v>
      </c>
      <c r="C21" s="133"/>
      <c r="D21" s="134"/>
      <c r="E21" s="135"/>
      <c r="F21" s="136"/>
    </row>
    <row r="22" spans="1:6" s="130" customFormat="1" ht="15">
      <c r="A22" s="131"/>
      <c r="B22" s="137"/>
      <c r="C22" s="133"/>
      <c r="D22" s="134"/>
      <c r="E22" s="135"/>
      <c r="F22" s="136"/>
    </row>
    <row r="23" spans="1:6" s="130" customFormat="1" ht="15">
      <c r="A23" s="131"/>
      <c r="B23" s="121" t="s">
        <v>411</v>
      </c>
      <c r="C23" s="133"/>
      <c r="D23" s="134"/>
      <c r="E23" s="135"/>
      <c r="F23" s="136"/>
    </row>
    <row r="24" spans="1:6" s="130" customFormat="1" ht="15">
      <c r="A24" s="131"/>
      <c r="B24" s="137"/>
      <c r="C24" s="133"/>
      <c r="D24" s="134"/>
      <c r="E24" s="135"/>
      <c r="F24" s="136"/>
    </row>
    <row r="25" spans="1:6" s="130" customFormat="1" ht="30">
      <c r="A25" s="131"/>
      <c r="B25" s="121" t="s">
        <v>368</v>
      </c>
      <c r="C25" s="133"/>
      <c r="D25" s="134"/>
      <c r="E25" s="135"/>
      <c r="F25" s="136"/>
    </row>
    <row r="26" spans="1:6" s="138" customFormat="1" ht="15">
      <c r="A26" s="131"/>
      <c r="B26" s="121"/>
      <c r="C26" s="133"/>
      <c r="D26" s="134"/>
      <c r="E26" s="135"/>
      <c r="F26" s="136"/>
    </row>
    <row r="27" spans="1:6" s="130" customFormat="1" ht="30">
      <c r="A27" s="131"/>
      <c r="B27" s="121" t="s">
        <v>374</v>
      </c>
      <c r="C27" s="133"/>
      <c r="D27" s="134"/>
      <c r="E27" s="135"/>
      <c r="F27" s="136"/>
    </row>
    <row r="28" spans="1:6" s="138" customFormat="1" ht="15">
      <c r="A28" s="131"/>
      <c r="B28" s="137"/>
      <c r="C28" s="133"/>
      <c r="D28" s="134"/>
      <c r="E28" s="135"/>
      <c r="F28" s="136"/>
    </row>
    <row r="29" spans="1:6" s="130" customFormat="1" ht="30">
      <c r="A29" s="139"/>
      <c r="B29" s="115" t="s">
        <v>369</v>
      </c>
      <c r="C29" s="140"/>
      <c r="D29" s="141"/>
      <c r="E29" s="135"/>
      <c r="F29" s="142"/>
    </row>
    <row r="30" spans="1:6" s="130" customFormat="1" ht="15">
      <c r="A30" s="139"/>
      <c r="B30" s="115"/>
      <c r="C30" s="140"/>
      <c r="D30" s="141"/>
      <c r="E30" s="135"/>
      <c r="F30" s="142"/>
    </row>
    <row r="31" spans="1:6" s="130" customFormat="1" ht="15">
      <c r="A31" s="139"/>
      <c r="B31" s="115"/>
      <c r="C31" s="140"/>
      <c r="D31" s="141"/>
      <c r="E31" s="135"/>
      <c r="F31" s="142"/>
    </row>
    <row r="32" spans="1:157" s="120" customFormat="1" ht="15">
      <c r="A32" s="114" t="s">
        <v>386</v>
      </c>
      <c r="B32" s="143" t="s">
        <v>373</v>
      </c>
      <c r="C32" s="143" t="s">
        <v>325</v>
      </c>
      <c r="D32" s="144" t="s">
        <v>734</v>
      </c>
      <c r="E32" s="128"/>
      <c r="F32" s="129"/>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4"/>
      <c r="FA32" s="124"/>
    </row>
    <row r="33" spans="1:157" s="120" customFormat="1" ht="15">
      <c r="A33" s="114"/>
      <c r="B33" s="132" t="s">
        <v>438</v>
      </c>
      <c r="C33" s="143"/>
      <c r="D33" s="144"/>
      <c r="E33" s="135"/>
      <c r="F33" s="142"/>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c r="ES33" s="124"/>
      <c r="ET33" s="124"/>
      <c r="EU33" s="124"/>
      <c r="EV33" s="124"/>
      <c r="EW33" s="124"/>
      <c r="EX33" s="124"/>
      <c r="EY33" s="124"/>
      <c r="EZ33" s="124"/>
      <c r="FA33" s="124"/>
    </row>
    <row r="34" spans="1:157" s="120" customFormat="1" ht="15">
      <c r="A34" s="114"/>
      <c r="B34" s="121" t="s">
        <v>506</v>
      </c>
      <c r="C34" s="143"/>
      <c r="D34" s="144"/>
      <c r="E34" s="135"/>
      <c r="F34" s="142"/>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row>
    <row r="35" spans="1:157" s="120" customFormat="1" ht="15">
      <c r="A35" s="114"/>
      <c r="B35" s="132" t="s">
        <v>349</v>
      </c>
      <c r="C35" s="143"/>
      <c r="D35" s="144"/>
      <c r="E35" s="135"/>
      <c r="F35" s="142"/>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row>
    <row r="36" spans="1:157" s="120" customFormat="1" ht="15">
      <c r="A36" s="114"/>
      <c r="B36" s="132"/>
      <c r="C36" s="143"/>
      <c r="D36" s="144"/>
      <c r="E36" s="135"/>
      <c r="F36" s="142"/>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124"/>
      <c r="CO36" s="124"/>
      <c r="CP36" s="124"/>
      <c r="CQ36" s="124"/>
      <c r="CR36" s="124"/>
      <c r="CS36" s="124"/>
      <c r="CT36" s="124"/>
      <c r="CU36" s="124"/>
      <c r="CV36" s="124"/>
      <c r="CW36" s="124"/>
      <c r="CX36" s="124"/>
      <c r="CY36" s="124"/>
      <c r="CZ36" s="124"/>
      <c r="DA36" s="124"/>
      <c r="DB36" s="124"/>
      <c r="DC36" s="124"/>
      <c r="DD36" s="124"/>
      <c r="DE36" s="124"/>
      <c r="DF36" s="124"/>
      <c r="DG36" s="124"/>
      <c r="DH36" s="124"/>
      <c r="DI36" s="124"/>
      <c r="DJ36" s="124"/>
      <c r="DK36" s="124"/>
      <c r="DL36" s="124"/>
      <c r="DM36" s="124"/>
      <c r="DN36" s="124"/>
      <c r="DO36" s="124"/>
      <c r="DP36" s="124"/>
      <c r="DQ36" s="124"/>
      <c r="DR36" s="124"/>
      <c r="DS36" s="124"/>
      <c r="DT36" s="124"/>
      <c r="DU36" s="124"/>
      <c r="DV36" s="124"/>
      <c r="DW36" s="124"/>
      <c r="DX36" s="124"/>
      <c r="DY36" s="124"/>
      <c r="DZ36" s="124"/>
      <c r="EA36" s="124"/>
      <c r="EB36" s="124"/>
      <c r="EC36" s="124"/>
      <c r="ED36" s="124"/>
      <c r="EE36" s="124"/>
      <c r="EF36" s="124"/>
      <c r="EG36" s="124"/>
      <c r="EH36" s="124"/>
      <c r="EI36" s="124"/>
      <c r="EJ36" s="124"/>
      <c r="EK36" s="124"/>
      <c r="EL36" s="124"/>
      <c r="EM36" s="124"/>
      <c r="EN36" s="124"/>
      <c r="EO36" s="124"/>
      <c r="EP36" s="124"/>
      <c r="EQ36" s="124"/>
      <c r="ER36" s="124"/>
      <c r="ES36" s="124"/>
      <c r="ET36" s="124"/>
      <c r="EU36" s="124"/>
      <c r="EV36" s="124"/>
      <c r="EW36" s="124"/>
      <c r="EX36" s="124"/>
      <c r="EY36" s="124"/>
      <c r="EZ36" s="124"/>
      <c r="FA36" s="124"/>
    </row>
    <row r="37" spans="1:157" s="120" customFormat="1" ht="15">
      <c r="A37" s="114"/>
      <c r="B37" s="132" t="s">
        <v>509</v>
      </c>
      <c r="C37" s="143"/>
      <c r="D37" s="144"/>
      <c r="E37" s="135"/>
      <c r="F37" s="142"/>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c r="EY37" s="124"/>
      <c r="EZ37" s="124"/>
      <c r="FA37" s="124"/>
    </row>
    <row r="38" spans="1:157" s="120" customFormat="1" ht="15">
      <c r="A38" s="114"/>
      <c r="B38" s="132" t="s">
        <v>378</v>
      </c>
      <c r="C38" s="143"/>
      <c r="D38" s="144"/>
      <c r="E38" s="135"/>
      <c r="F38" s="142"/>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c r="EH38" s="124"/>
      <c r="EI38" s="124"/>
      <c r="EJ38" s="124"/>
      <c r="EK38" s="124"/>
      <c r="EL38" s="124"/>
      <c r="EM38" s="124"/>
      <c r="EN38" s="124"/>
      <c r="EO38" s="124"/>
      <c r="EP38" s="124"/>
      <c r="EQ38" s="124"/>
      <c r="ER38" s="124"/>
      <c r="ES38" s="124"/>
      <c r="ET38" s="124"/>
      <c r="EU38" s="124"/>
      <c r="EV38" s="124"/>
      <c r="EW38" s="124"/>
      <c r="EX38" s="124"/>
      <c r="EY38" s="124"/>
      <c r="EZ38" s="124"/>
      <c r="FA38" s="124"/>
    </row>
    <row r="39" spans="1:157" s="120" customFormat="1" ht="15">
      <c r="A39" s="114"/>
      <c r="B39" s="132" t="s">
        <v>510</v>
      </c>
      <c r="C39" s="143"/>
      <c r="D39" s="144"/>
      <c r="E39" s="135"/>
      <c r="F39" s="142"/>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c r="EH39" s="124"/>
      <c r="EI39" s="124"/>
      <c r="EJ39" s="124"/>
      <c r="EK39" s="124"/>
      <c r="EL39" s="124"/>
      <c r="EM39" s="124"/>
      <c r="EN39" s="124"/>
      <c r="EO39" s="124"/>
      <c r="EP39" s="124"/>
      <c r="EQ39" s="124"/>
      <c r="ER39" s="124"/>
      <c r="ES39" s="124"/>
      <c r="ET39" s="124"/>
      <c r="EU39" s="124"/>
      <c r="EV39" s="124"/>
      <c r="EW39" s="124"/>
      <c r="EX39" s="124"/>
      <c r="EY39" s="124"/>
      <c r="EZ39" s="124"/>
      <c r="FA39" s="124"/>
    </row>
    <row r="40" spans="1:157" s="120" customFormat="1" ht="15">
      <c r="A40" s="114"/>
      <c r="B40" s="132" t="s">
        <v>511</v>
      </c>
      <c r="C40" s="143"/>
      <c r="D40" s="144"/>
      <c r="E40" s="135"/>
      <c r="F40" s="142"/>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row>
    <row r="41" spans="1:157" s="120" customFormat="1" ht="15">
      <c r="A41" s="114"/>
      <c r="B41" s="124" t="s">
        <v>512</v>
      </c>
      <c r="C41" s="143"/>
      <c r="D41" s="144"/>
      <c r="E41" s="135"/>
      <c r="F41" s="142"/>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c r="ER41" s="124"/>
      <c r="ES41" s="124"/>
      <c r="ET41" s="124"/>
      <c r="EU41" s="124"/>
      <c r="EV41" s="124"/>
      <c r="EW41" s="124"/>
      <c r="EX41" s="124"/>
      <c r="EY41" s="124"/>
      <c r="EZ41" s="124"/>
      <c r="FA41" s="124"/>
    </row>
    <row r="42" spans="1:157" s="120" customFormat="1" ht="15">
      <c r="A42" s="114"/>
      <c r="B42" s="132" t="s">
        <v>507</v>
      </c>
      <c r="C42" s="143"/>
      <c r="D42" s="144"/>
      <c r="E42" s="135"/>
      <c r="F42" s="142"/>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row>
    <row r="43" spans="1:157" s="120" customFormat="1" ht="15">
      <c r="A43" s="114"/>
      <c r="B43" s="132" t="s">
        <v>379</v>
      </c>
      <c r="C43" s="143"/>
      <c r="D43" s="144"/>
      <c r="E43" s="135"/>
      <c r="F43" s="142"/>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c r="EQ43" s="124"/>
      <c r="ER43" s="124"/>
      <c r="ES43" s="124"/>
      <c r="ET43" s="124"/>
      <c r="EU43" s="124"/>
      <c r="EV43" s="124"/>
      <c r="EW43" s="124"/>
      <c r="EX43" s="124"/>
      <c r="EY43" s="124"/>
      <c r="EZ43" s="124"/>
      <c r="FA43" s="124"/>
    </row>
    <row r="44" spans="1:157" s="120" customFormat="1" ht="15">
      <c r="A44" s="114"/>
      <c r="B44" s="132" t="s">
        <v>380</v>
      </c>
      <c r="C44" s="143"/>
      <c r="D44" s="144"/>
      <c r="E44" s="135"/>
      <c r="F44" s="142"/>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c r="EY44" s="124"/>
      <c r="EZ44" s="124"/>
      <c r="FA44" s="124"/>
    </row>
    <row r="45" spans="1:157" s="120" customFormat="1" ht="15">
      <c r="A45" s="114"/>
      <c r="B45" s="132" t="s">
        <v>381</v>
      </c>
      <c r="C45" s="143"/>
      <c r="D45" s="144"/>
      <c r="E45" s="135"/>
      <c r="F45" s="142"/>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24"/>
      <c r="DT45" s="124"/>
      <c r="DU45" s="124"/>
      <c r="DV45" s="124"/>
      <c r="DW45" s="124"/>
      <c r="DX45" s="124"/>
      <c r="DY45" s="124"/>
      <c r="DZ45" s="124"/>
      <c r="EA45" s="124"/>
      <c r="EB45" s="124"/>
      <c r="EC45" s="124"/>
      <c r="ED45" s="124"/>
      <c r="EE45" s="124"/>
      <c r="EF45" s="124"/>
      <c r="EG45" s="124"/>
      <c r="EH45" s="124"/>
      <c r="EI45" s="124"/>
      <c r="EJ45" s="124"/>
      <c r="EK45" s="124"/>
      <c r="EL45" s="124"/>
      <c r="EM45" s="124"/>
      <c r="EN45" s="124"/>
      <c r="EO45" s="124"/>
      <c r="EP45" s="124"/>
      <c r="EQ45" s="124"/>
      <c r="ER45" s="124"/>
      <c r="ES45" s="124"/>
      <c r="ET45" s="124"/>
      <c r="EU45" s="124"/>
      <c r="EV45" s="124"/>
      <c r="EW45" s="124"/>
      <c r="EX45" s="124"/>
      <c r="EY45" s="124"/>
      <c r="EZ45" s="124"/>
      <c r="FA45" s="124"/>
    </row>
    <row r="46" spans="1:157" s="120" customFormat="1" ht="15">
      <c r="A46" s="114"/>
      <c r="B46" s="143"/>
      <c r="C46" s="143"/>
      <c r="D46" s="144"/>
      <c r="E46" s="135"/>
      <c r="F46" s="142"/>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4"/>
      <c r="CV46" s="124"/>
      <c r="CW46" s="124"/>
      <c r="CX46" s="124"/>
      <c r="CY46" s="124"/>
      <c r="CZ46" s="124"/>
      <c r="DA46" s="124"/>
      <c r="DB46" s="124"/>
      <c r="DC46" s="124"/>
      <c r="DD46" s="124"/>
      <c r="DE46" s="124"/>
      <c r="DF46" s="124"/>
      <c r="DG46" s="124"/>
      <c r="DH46" s="124"/>
      <c r="DI46" s="124"/>
      <c r="DJ46" s="124"/>
      <c r="DK46" s="124"/>
      <c r="DL46" s="124"/>
      <c r="DM46" s="124"/>
      <c r="DN46" s="124"/>
      <c r="DO46" s="124"/>
      <c r="DP46" s="124"/>
      <c r="DQ46" s="124"/>
      <c r="DR46" s="124"/>
      <c r="DS46" s="124"/>
      <c r="DT46" s="124"/>
      <c r="DU46" s="124"/>
      <c r="DV46" s="124"/>
      <c r="DW46" s="124"/>
      <c r="DX46" s="124"/>
      <c r="DY46" s="124"/>
      <c r="DZ46" s="124"/>
      <c r="EA46" s="124"/>
      <c r="EB46" s="124"/>
      <c r="EC46" s="124"/>
      <c r="ED46" s="124"/>
      <c r="EE46" s="124"/>
      <c r="EF46" s="124"/>
      <c r="EG46" s="124"/>
      <c r="EH46" s="124"/>
      <c r="EI46" s="124"/>
      <c r="EJ46" s="124"/>
      <c r="EK46" s="124"/>
      <c r="EL46" s="124"/>
      <c r="EM46" s="124"/>
      <c r="EN46" s="124"/>
      <c r="EO46" s="124"/>
      <c r="EP46" s="124"/>
      <c r="EQ46" s="124"/>
      <c r="ER46" s="124"/>
      <c r="ES46" s="124"/>
      <c r="ET46" s="124"/>
      <c r="EU46" s="124"/>
      <c r="EV46" s="124"/>
      <c r="EW46" s="124"/>
      <c r="EX46" s="124"/>
      <c r="EY46" s="124"/>
      <c r="EZ46" s="124"/>
      <c r="FA46" s="124"/>
    </row>
    <row r="47" spans="1:157" s="120" customFormat="1" ht="60">
      <c r="A47" s="114"/>
      <c r="B47" s="145" t="s">
        <v>382</v>
      </c>
      <c r="C47" s="143"/>
      <c r="D47" s="144"/>
      <c r="E47" s="135"/>
      <c r="F47" s="142"/>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4"/>
      <c r="BX47" s="124"/>
      <c r="BY47" s="124"/>
      <c r="BZ47" s="124"/>
      <c r="CA47" s="124"/>
      <c r="CB47" s="124"/>
      <c r="CC47" s="124"/>
      <c r="CD47" s="124"/>
      <c r="CE47" s="124"/>
      <c r="CF47" s="124"/>
      <c r="CG47" s="124"/>
      <c r="CH47" s="124"/>
      <c r="CI47" s="124"/>
      <c r="CJ47" s="124"/>
      <c r="CK47" s="124"/>
      <c r="CL47" s="124"/>
      <c r="CM47" s="124"/>
      <c r="CN47" s="124"/>
      <c r="CO47" s="124"/>
      <c r="CP47" s="124"/>
      <c r="CQ47" s="124"/>
      <c r="CR47" s="124"/>
      <c r="CS47" s="124"/>
      <c r="CT47" s="124"/>
      <c r="CU47" s="124"/>
      <c r="CV47" s="124"/>
      <c r="CW47" s="124"/>
      <c r="CX47" s="124"/>
      <c r="CY47" s="124"/>
      <c r="CZ47" s="124"/>
      <c r="DA47" s="124"/>
      <c r="DB47" s="124"/>
      <c r="DC47" s="124"/>
      <c r="DD47" s="124"/>
      <c r="DE47" s="124"/>
      <c r="DF47" s="124"/>
      <c r="DG47" s="124"/>
      <c r="DH47" s="124"/>
      <c r="DI47" s="124"/>
      <c r="DJ47" s="124"/>
      <c r="DK47" s="124"/>
      <c r="DL47" s="124"/>
      <c r="DM47" s="124"/>
      <c r="DN47" s="124"/>
      <c r="DO47" s="124"/>
      <c r="DP47" s="124"/>
      <c r="DQ47" s="124"/>
      <c r="DR47" s="124"/>
      <c r="DS47" s="124"/>
      <c r="DT47" s="124"/>
      <c r="DU47" s="124"/>
      <c r="DV47" s="124"/>
      <c r="DW47" s="124"/>
      <c r="DX47" s="124"/>
      <c r="DY47" s="124"/>
      <c r="DZ47" s="124"/>
      <c r="EA47" s="124"/>
      <c r="EB47" s="124"/>
      <c r="EC47" s="124"/>
      <c r="ED47" s="124"/>
      <c r="EE47" s="124"/>
      <c r="EF47" s="124"/>
      <c r="EG47" s="124"/>
      <c r="EH47" s="124"/>
      <c r="EI47" s="124"/>
      <c r="EJ47" s="124"/>
      <c r="EK47" s="124"/>
      <c r="EL47" s="124"/>
      <c r="EM47" s="124"/>
      <c r="EN47" s="124"/>
      <c r="EO47" s="124"/>
      <c r="EP47" s="124"/>
      <c r="EQ47" s="124"/>
      <c r="ER47" s="124"/>
      <c r="ES47" s="124"/>
      <c r="ET47" s="124"/>
      <c r="EU47" s="124"/>
      <c r="EV47" s="124"/>
      <c r="EW47" s="124"/>
      <c r="EX47" s="124"/>
      <c r="EY47" s="124"/>
      <c r="EZ47" s="124"/>
      <c r="FA47" s="124"/>
    </row>
    <row r="48" spans="1:157" s="120" customFormat="1" ht="15">
      <c r="A48" s="114"/>
      <c r="B48" s="145"/>
      <c r="C48" s="143"/>
      <c r="D48" s="144"/>
      <c r="E48" s="135"/>
      <c r="F48" s="142"/>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4"/>
      <c r="BX48" s="124"/>
      <c r="BY48" s="124"/>
      <c r="BZ48" s="124"/>
      <c r="CA48" s="124"/>
      <c r="CB48" s="124"/>
      <c r="CC48" s="124"/>
      <c r="CD48" s="124"/>
      <c r="CE48" s="124"/>
      <c r="CF48" s="124"/>
      <c r="CG48" s="124"/>
      <c r="CH48" s="124"/>
      <c r="CI48" s="124"/>
      <c r="CJ48" s="124"/>
      <c r="CK48" s="124"/>
      <c r="CL48" s="124"/>
      <c r="CM48" s="124"/>
      <c r="CN48" s="124"/>
      <c r="CO48" s="124"/>
      <c r="CP48" s="124"/>
      <c r="CQ48" s="124"/>
      <c r="CR48" s="124"/>
      <c r="CS48" s="124"/>
      <c r="CT48" s="124"/>
      <c r="CU48" s="124"/>
      <c r="CV48" s="124"/>
      <c r="CW48" s="124"/>
      <c r="CX48" s="124"/>
      <c r="CY48" s="124"/>
      <c r="CZ48" s="124"/>
      <c r="DA48" s="124"/>
      <c r="DB48" s="124"/>
      <c r="DC48" s="124"/>
      <c r="DD48" s="124"/>
      <c r="DE48" s="124"/>
      <c r="DF48" s="124"/>
      <c r="DG48" s="124"/>
      <c r="DH48" s="124"/>
      <c r="DI48" s="124"/>
      <c r="DJ48" s="124"/>
      <c r="DK48" s="124"/>
      <c r="DL48" s="124"/>
      <c r="DM48" s="124"/>
      <c r="DN48" s="124"/>
      <c r="DO48" s="124"/>
      <c r="DP48" s="124"/>
      <c r="DQ48" s="124"/>
      <c r="DR48" s="124"/>
      <c r="DS48" s="124"/>
      <c r="DT48" s="124"/>
      <c r="DU48" s="124"/>
      <c r="DV48" s="124"/>
      <c r="DW48" s="124"/>
      <c r="DX48" s="124"/>
      <c r="DY48" s="124"/>
      <c r="DZ48" s="124"/>
      <c r="EA48" s="124"/>
      <c r="EB48" s="124"/>
      <c r="EC48" s="124"/>
      <c r="ED48" s="124"/>
      <c r="EE48" s="124"/>
      <c r="EF48" s="124"/>
      <c r="EG48" s="124"/>
      <c r="EH48" s="124"/>
      <c r="EI48" s="124"/>
      <c r="EJ48" s="124"/>
      <c r="EK48" s="124"/>
      <c r="EL48" s="124"/>
      <c r="EM48" s="124"/>
      <c r="EN48" s="124"/>
      <c r="EO48" s="124"/>
      <c r="EP48" s="124"/>
      <c r="EQ48" s="124"/>
      <c r="ER48" s="124"/>
      <c r="ES48" s="124"/>
      <c r="ET48" s="124"/>
      <c r="EU48" s="124"/>
      <c r="EV48" s="124"/>
      <c r="EW48" s="124"/>
      <c r="EX48" s="124"/>
      <c r="EY48" s="124"/>
      <c r="EZ48" s="124"/>
      <c r="FA48" s="124"/>
    </row>
    <row r="49" spans="1:157" s="120" customFormat="1" ht="45">
      <c r="A49" s="114"/>
      <c r="B49" s="145" t="s">
        <v>385</v>
      </c>
      <c r="C49" s="143"/>
      <c r="D49" s="144"/>
      <c r="E49" s="135"/>
      <c r="F49" s="142"/>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4"/>
      <c r="CV49" s="124"/>
      <c r="CW49" s="124"/>
      <c r="CX49" s="124"/>
      <c r="CY49" s="124"/>
      <c r="CZ49" s="124"/>
      <c r="DA49" s="124"/>
      <c r="DB49" s="124"/>
      <c r="DC49" s="124"/>
      <c r="DD49" s="124"/>
      <c r="DE49" s="124"/>
      <c r="DF49" s="124"/>
      <c r="DG49" s="124"/>
      <c r="DH49" s="124"/>
      <c r="DI49" s="124"/>
      <c r="DJ49" s="124"/>
      <c r="DK49" s="124"/>
      <c r="DL49" s="124"/>
      <c r="DM49" s="124"/>
      <c r="DN49" s="124"/>
      <c r="DO49" s="124"/>
      <c r="DP49" s="124"/>
      <c r="DQ49" s="124"/>
      <c r="DR49" s="124"/>
      <c r="DS49" s="124"/>
      <c r="DT49" s="124"/>
      <c r="DU49" s="124"/>
      <c r="DV49" s="124"/>
      <c r="DW49" s="124"/>
      <c r="DX49" s="124"/>
      <c r="DY49" s="124"/>
      <c r="DZ49" s="124"/>
      <c r="EA49" s="124"/>
      <c r="EB49" s="124"/>
      <c r="EC49" s="124"/>
      <c r="ED49" s="124"/>
      <c r="EE49" s="124"/>
      <c r="EF49" s="124"/>
      <c r="EG49" s="124"/>
      <c r="EH49" s="124"/>
      <c r="EI49" s="124"/>
      <c r="EJ49" s="124"/>
      <c r="EK49" s="124"/>
      <c r="EL49" s="124"/>
      <c r="EM49" s="124"/>
      <c r="EN49" s="124"/>
      <c r="EO49" s="124"/>
      <c r="EP49" s="124"/>
      <c r="EQ49" s="124"/>
      <c r="ER49" s="124"/>
      <c r="ES49" s="124"/>
      <c r="ET49" s="124"/>
      <c r="EU49" s="124"/>
      <c r="EV49" s="124"/>
      <c r="EW49" s="124"/>
      <c r="EX49" s="124"/>
      <c r="EY49" s="124"/>
      <c r="EZ49" s="124"/>
      <c r="FA49" s="124"/>
    </row>
    <row r="50" spans="1:157" s="120" customFormat="1" ht="15">
      <c r="A50" s="114"/>
      <c r="B50" s="145"/>
      <c r="C50" s="143"/>
      <c r="D50" s="144"/>
      <c r="E50" s="135"/>
      <c r="F50" s="142"/>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4"/>
      <c r="CP50" s="124"/>
      <c r="CQ50" s="124"/>
      <c r="CR50" s="124"/>
      <c r="CS50" s="124"/>
      <c r="CT50" s="124"/>
      <c r="CU50" s="124"/>
      <c r="CV50" s="124"/>
      <c r="CW50" s="124"/>
      <c r="CX50" s="124"/>
      <c r="CY50" s="124"/>
      <c r="CZ50" s="124"/>
      <c r="DA50" s="124"/>
      <c r="DB50" s="124"/>
      <c r="DC50" s="124"/>
      <c r="DD50" s="124"/>
      <c r="DE50" s="124"/>
      <c r="DF50" s="124"/>
      <c r="DG50" s="124"/>
      <c r="DH50" s="124"/>
      <c r="DI50" s="124"/>
      <c r="DJ50" s="124"/>
      <c r="DK50" s="124"/>
      <c r="DL50" s="124"/>
      <c r="DM50" s="124"/>
      <c r="DN50" s="124"/>
      <c r="DO50" s="124"/>
      <c r="DP50" s="124"/>
      <c r="DQ50" s="124"/>
      <c r="DR50" s="124"/>
      <c r="DS50" s="124"/>
      <c r="DT50" s="124"/>
      <c r="DU50" s="124"/>
      <c r="DV50" s="124"/>
      <c r="DW50" s="124"/>
      <c r="DX50" s="124"/>
      <c r="DY50" s="124"/>
      <c r="DZ50" s="124"/>
      <c r="EA50" s="124"/>
      <c r="EB50" s="124"/>
      <c r="EC50" s="124"/>
      <c r="ED50" s="124"/>
      <c r="EE50" s="124"/>
      <c r="EF50" s="124"/>
      <c r="EG50" s="124"/>
      <c r="EH50" s="124"/>
      <c r="EI50" s="124"/>
      <c r="EJ50" s="124"/>
      <c r="EK50" s="124"/>
      <c r="EL50" s="124"/>
      <c r="EM50" s="124"/>
      <c r="EN50" s="124"/>
      <c r="EO50" s="124"/>
      <c r="EP50" s="124"/>
      <c r="EQ50" s="124"/>
      <c r="ER50" s="124"/>
      <c r="ES50" s="124"/>
      <c r="ET50" s="124"/>
      <c r="EU50" s="124"/>
      <c r="EV50" s="124"/>
      <c r="EW50" s="124"/>
      <c r="EX50" s="124"/>
      <c r="EY50" s="124"/>
      <c r="EZ50" s="124"/>
      <c r="FA50" s="124"/>
    </row>
    <row r="51" spans="1:157" s="120" customFormat="1" ht="30">
      <c r="A51" s="114"/>
      <c r="B51" s="145" t="s">
        <v>384</v>
      </c>
      <c r="C51" s="143"/>
      <c r="D51" s="144"/>
      <c r="E51" s="135"/>
      <c r="F51" s="142"/>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4"/>
      <c r="DI51" s="124"/>
      <c r="DJ51" s="124"/>
      <c r="DK51" s="124"/>
      <c r="DL51" s="124"/>
      <c r="DM51" s="124"/>
      <c r="DN51" s="124"/>
      <c r="DO51" s="124"/>
      <c r="DP51" s="124"/>
      <c r="DQ51" s="124"/>
      <c r="DR51" s="124"/>
      <c r="DS51" s="124"/>
      <c r="DT51" s="124"/>
      <c r="DU51" s="124"/>
      <c r="DV51" s="124"/>
      <c r="DW51" s="124"/>
      <c r="DX51" s="124"/>
      <c r="DY51" s="124"/>
      <c r="DZ51" s="124"/>
      <c r="EA51" s="124"/>
      <c r="EB51" s="124"/>
      <c r="EC51" s="124"/>
      <c r="ED51" s="124"/>
      <c r="EE51" s="124"/>
      <c r="EF51" s="124"/>
      <c r="EG51" s="124"/>
      <c r="EH51" s="124"/>
      <c r="EI51" s="124"/>
      <c r="EJ51" s="124"/>
      <c r="EK51" s="124"/>
      <c r="EL51" s="124"/>
      <c r="EM51" s="124"/>
      <c r="EN51" s="124"/>
      <c r="EO51" s="124"/>
      <c r="EP51" s="124"/>
      <c r="EQ51" s="124"/>
      <c r="ER51" s="124"/>
      <c r="ES51" s="124"/>
      <c r="ET51" s="124"/>
      <c r="EU51" s="124"/>
      <c r="EV51" s="124"/>
      <c r="EW51" s="124"/>
      <c r="EX51" s="124"/>
      <c r="EY51" s="124"/>
      <c r="EZ51" s="124"/>
      <c r="FA51" s="124"/>
    </row>
    <row r="52" spans="1:157" s="120" customFormat="1" ht="15">
      <c r="A52" s="114"/>
      <c r="B52" s="143"/>
      <c r="C52" s="143"/>
      <c r="D52" s="144"/>
      <c r="E52" s="135"/>
      <c r="F52" s="142"/>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4"/>
      <c r="DV52" s="124"/>
      <c r="DW52" s="124"/>
      <c r="DX52" s="124"/>
      <c r="DY52" s="124"/>
      <c r="DZ52" s="124"/>
      <c r="EA52" s="124"/>
      <c r="EB52" s="124"/>
      <c r="EC52" s="124"/>
      <c r="ED52" s="124"/>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row>
    <row r="53" spans="1:157" s="120" customFormat="1" ht="30">
      <c r="A53" s="114"/>
      <c r="B53" s="121" t="s">
        <v>383</v>
      </c>
      <c r="C53" s="143"/>
      <c r="D53" s="144"/>
      <c r="E53" s="135"/>
      <c r="F53" s="142"/>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c r="CE53" s="124"/>
      <c r="CF53" s="124"/>
      <c r="CG53" s="124"/>
      <c r="CH53" s="124"/>
      <c r="CI53" s="124"/>
      <c r="CJ53" s="124"/>
      <c r="CK53" s="124"/>
      <c r="CL53" s="124"/>
      <c r="CM53" s="124"/>
      <c r="CN53" s="124"/>
      <c r="CO53" s="124"/>
      <c r="CP53" s="124"/>
      <c r="CQ53" s="124"/>
      <c r="CR53" s="124"/>
      <c r="CS53" s="124"/>
      <c r="CT53" s="124"/>
      <c r="CU53" s="124"/>
      <c r="CV53" s="124"/>
      <c r="CW53" s="124"/>
      <c r="CX53" s="124"/>
      <c r="CY53" s="124"/>
      <c r="CZ53" s="124"/>
      <c r="DA53" s="124"/>
      <c r="DB53" s="124"/>
      <c r="DC53" s="124"/>
      <c r="DD53" s="124"/>
      <c r="DE53" s="124"/>
      <c r="DF53" s="124"/>
      <c r="DG53" s="124"/>
      <c r="DH53" s="124"/>
      <c r="DI53" s="124"/>
      <c r="DJ53" s="124"/>
      <c r="DK53" s="124"/>
      <c r="DL53" s="124"/>
      <c r="DM53" s="124"/>
      <c r="DN53" s="124"/>
      <c r="DO53" s="124"/>
      <c r="DP53" s="124"/>
      <c r="DQ53" s="124"/>
      <c r="DR53" s="124"/>
      <c r="DS53" s="124"/>
      <c r="DT53" s="124"/>
      <c r="DU53" s="124"/>
      <c r="DV53" s="124"/>
      <c r="DW53" s="124"/>
      <c r="DX53" s="124"/>
      <c r="DY53" s="124"/>
      <c r="DZ53" s="124"/>
      <c r="EA53" s="124"/>
      <c r="EB53" s="124"/>
      <c r="EC53" s="124"/>
      <c r="ED53" s="124"/>
      <c r="EE53" s="124"/>
      <c r="EF53" s="124"/>
      <c r="EG53" s="124"/>
      <c r="EH53" s="124"/>
      <c r="EI53" s="124"/>
      <c r="EJ53" s="124"/>
      <c r="EK53" s="124"/>
      <c r="EL53" s="124"/>
      <c r="EM53" s="124"/>
      <c r="EN53" s="124"/>
      <c r="EO53" s="124"/>
      <c r="EP53" s="124"/>
      <c r="EQ53" s="124"/>
      <c r="ER53" s="124"/>
      <c r="ES53" s="124"/>
      <c r="ET53" s="124"/>
      <c r="EU53" s="124"/>
      <c r="EV53" s="124"/>
      <c r="EW53" s="124"/>
      <c r="EX53" s="124"/>
      <c r="EY53" s="124"/>
      <c r="EZ53" s="124"/>
      <c r="FA53" s="124"/>
    </row>
    <row r="54" spans="1:157" s="120" customFormat="1" ht="15">
      <c r="A54" s="114"/>
      <c r="B54" s="121"/>
      <c r="C54" s="143"/>
      <c r="D54" s="144"/>
      <c r="E54" s="135"/>
      <c r="F54" s="142"/>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4"/>
      <c r="CW54" s="124"/>
      <c r="CX54" s="124"/>
      <c r="CY54" s="124"/>
      <c r="CZ54" s="124"/>
      <c r="DA54" s="124"/>
      <c r="DB54" s="124"/>
      <c r="DC54" s="124"/>
      <c r="DD54" s="124"/>
      <c r="DE54" s="124"/>
      <c r="DF54" s="124"/>
      <c r="DG54" s="124"/>
      <c r="DH54" s="124"/>
      <c r="DI54" s="124"/>
      <c r="DJ54" s="124"/>
      <c r="DK54" s="124"/>
      <c r="DL54" s="124"/>
      <c r="DM54" s="124"/>
      <c r="DN54" s="124"/>
      <c r="DO54" s="124"/>
      <c r="DP54" s="124"/>
      <c r="DQ54" s="124"/>
      <c r="DR54" s="124"/>
      <c r="DS54" s="124"/>
      <c r="DT54" s="124"/>
      <c r="DU54" s="124"/>
      <c r="DV54" s="124"/>
      <c r="DW54" s="124"/>
      <c r="DX54" s="124"/>
      <c r="DY54" s="124"/>
      <c r="DZ54" s="124"/>
      <c r="EA54" s="124"/>
      <c r="EB54" s="124"/>
      <c r="EC54" s="124"/>
      <c r="ED54" s="124"/>
      <c r="EE54" s="124"/>
      <c r="EF54" s="124"/>
      <c r="EG54" s="124"/>
      <c r="EH54" s="124"/>
      <c r="EI54" s="124"/>
      <c r="EJ54" s="124"/>
      <c r="EK54" s="124"/>
      <c r="EL54" s="124"/>
      <c r="EM54" s="124"/>
      <c r="EN54" s="124"/>
      <c r="EO54" s="124"/>
      <c r="EP54" s="124"/>
      <c r="EQ54" s="124"/>
      <c r="ER54" s="124"/>
      <c r="ES54" s="124"/>
      <c r="ET54" s="124"/>
      <c r="EU54" s="124"/>
      <c r="EV54" s="124"/>
      <c r="EW54" s="124"/>
      <c r="EX54" s="124"/>
      <c r="EY54" s="124"/>
      <c r="EZ54" s="124"/>
      <c r="FA54" s="124"/>
    </row>
    <row r="55" spans="1:6" s="138" customFormat="1" ht="15">
      <c r="A55" s="139"/>
      <c r="B55" s="115"/>
      <c r="C55" s="140"/>
      <c r="D55" s="141"/>
      <c r="E55" s="135"/>
      <c r="F55" s="142"/>
    </row>
    <row r="56" spans="1:6" s="138" customFormat="1" ht="15">
      <c r="A56" s="146" t="s">
        <v>328</v>
      </c>
      <c r="B56" s="115" t="s">
        <v>331</v>
      </c>
      <c r="C56" s="115" t="s">
        <v>325</v>
      </c>
      <c r="D56" s="127">
        <v>1</v>
      </c>
      <c r="E56" s="128"/>
      <c r="F56" s="129"/>
    </row>
    <row r="57" spans="1:6" s="130" customFormat="1" ht="15">
      <c r="A57" s="146"/>
      <c r="B57" s="132" t="s">
        <v>438</v>
      </c>
      <c r="C57" s="115"/>
      <c r="D57" s="127"/>
      <c r="E57" s="135"/>
      <c r="F57" s="142"/>
    </row>
    <row r="58" spans="1:6" s="130" customFormat="1" ht="15">
      <c r="A58" s="146"/>
      <c r="B58" s="121" t="s">
        <v>345</v>
      </c>
      <c r="C58" s="115"/>
      <c r="D58" s="127"/>
      <c r="E58" s="135"/>
      <c r="F58" s="142"/>
    </row>
    <row r="59" spans="1:6" s="130" customFormat="1" ht="15">
      <c r="A59" s="146"/>
      <c r="B59" s="121" t="s">
        <v>332</v>
      </c>
      <c r="C59" s="115"/>
      <c r="D59" s="127"/>
      <c r="E59" s="135"/>
      <c r="F59" s="142"/>
    </row>
    <row r="60" spans="1:6" s="130" customFormat="1" ht="15">
      <c r="A60" s="146"/>
      <c r="B60" s="121"/>
      <c r="C60" s="115"/>
      <c r="D60" s="127"/>
      <c r="E60" s="135"/>
      <c r="F60" s="142"/>
    </row>
    <row r="61" spans="1:6" s="130" customFormat="1" ht="15">
      <c r="A61" s="146"/>
      <c r="B61" s="121" t="s">
        <v>340</v>
      </c>
      <c r="C61" s="115"/>
      <c r="D61" s="127"/>
      <c r="E61" s="135"/>
      <c r="F61" s="142"/>
    </row>
    <row r="62" spans="1:6" s="130" customFormat="1" ht="15">
      <c r="A62" s="146"/>
      <c r="B62" s="121" t="s">
        <v>353</v>
      </c>
      <c r="C62" s="115"/>
      <c r="D62" s="127"/>
      <c r="E62" s="135"/>
      <c r="F62" s="142"/>
    </row>
    <row r="63" spans="1:6" s="130" customFormat="1" ht="15">
      <c r="A63" s="146"/>
      <c r="B63" s="121" t="s">
        <v>354</v>
      </c>
      <c r="C63" s="115"/>
      <c r="D63" s="127"/>
      <c r="E63" s="135"/>
      <c r="F63" s="142"/>
    </row>
    <row r="64" spans="1:6" s="130" customFormat="1" ht="15">
      <c r="A64" s="146"/>
      <c r="B64" s="121" t="s">
        <v>359</v>
      </c>
      <c r="C64" s="115"/>
      <c r="D64" s="127"/>
      <c r="E64" s="135"/>
      <c r="F64" s="142"/>
    </row>
    <row r="65" spans="1:6" s="130" customFormat="1" ht="15">
      <c r="A65" s="146"/>
      <c r="B65" s="121" t="s">
        <v>355</v>
      </c>
      <c r="C65" s="115"/>
      <c r="D65" s="127"/>
      <c r="E65" s="135"/>
      <c r="F65" s="142"/>
    </row>
    <row r="66" spans="1:6" s="130" customFormat="1" ht="15">
      <c r="A66" s="146"/>
      <c r="B66" s="121" t="s">
        <v>356</v>
      </c>
      <c r="C66" s="115"/>
      <c r="D66" s="127"/>
      <c r="E66" s="135"/>
      <c r="F66" s="142"/>
    </row>
    <row r="67" spans="1:6" s="130" customFormat="1" ht="15">
      <c r="A67" s="146"/>
      <c r="B67" s="121" t="s">
        <v>357</v>
      </c>
      <c r="C67" s="115"/>
      <c r="D67" s="127"/>
      <c r="E67" s="135"/>
      <c r="F67" s="142"/>
    </row>
    <row r="68" spans="1:6" s="130" customFormat="1" ht="15">
      <c r="A68" s="146"/>
      <c r="B68" s="121" t="s">
        <v>358</v>
      </c>
      <c r="C68" s="115"/>
      <c r="D68" s="127"/>
      <c r="E68" s="135"/>
      <c r="F68" s="142"/>
    </row>
    <row r="69" spans="1:6" s="130" customFormat="1" ht="15">
      <c r="A69" s="146"/>
      <c r="B69" s="121" t="s">
        <v>343</v>
      </c>
      <c r="C69" s="115"/>
      <c r="D69" s="127"/>
      <c r="E69" s="135"/>
      <c r="F69" s="142"/>
    </row>
    <row r="70" spans="1:6" s="130" customFormat="1" ht="15">
      <c r="A70" s="146"/>
      <c r="B70" s="121" t="s">
        <v>326</v>
      </c>
      <c r="C70" s="115"/>
      <c r="D70" s="127"/>
      <c r="E70" s="135"/>
      <c r="F70" s="142"/>
    </row>
    <row r="71" spans="1:6" s="130" customFormat="1" ht="15">
      <c r="A71" s="146"/>
      <c r="B71" s="121" t="s">
        <v>342</v>
      </c>
      <c r="C71" s="115"/>
      <c r="D71" s="127"/>
      <c r="E71" s="135"/>
      <c r="F71" s="142"/>
    </row>
    <row r="72" spans="1:6" s="130" customFormat="1" ht="15">
      <c r="A72" s="146"/>
      <c r="B72" s="121" t="s">
        <v>327</v>
      </c>
      <c r="C72" s="115"/>
      <c r="D72" s="127"/>
      <c r="E72" s="135"/>
      <c r="F72" s="142"/>
    </row>
    <row r="73" spans="1:6" s="130" customFormat="1" ht="15">
      <c r="A73" s="146"/>
      <c r="B73" s="121" t="s">
        <v>341</v>
      </c>
      <c r="C73" s="115"/>
      <c r="D73" s="127"/>
      <c r="E73" s="135"/>
      <c r="F73" s="142"/>
    </row>
    <row r="74" spans="1:6" s="130" customFormat="1" ht="15">
      <c r="A74" s="146"/>
      <c r="B74" s="121" t="s">
        <v>344</v>
      </c>
      <c r="C74" s="115"/>
      <c r="D74" s="127"/>
      <c r="E74" s="135"/>
      <c r="F74" s="142"/>
    </row>
    <row r="75" spans="1:6" s="130" customFormat="1" ht="15">
      <c r="A75" s="146"/>
      <c r="B75" s="121" t="s">
        <v>405</v>
      </c>
      <c r="C75" s="115"/>
      <c r="D75" s="127"/>
      <c r="E75" s="135"/>
      <c r="F75" s="142"/>
    </row>
    <row r="76" spans="1:6" s="130" customFormat="1" ht="15">
      <c r="A76" s="147"/>
      <c r="B76" s="148"/>
      <c r="C76" s="149"/>
      <c r="D76" s="150"/>
      <c r="E76" s="135"/>
      <c r="F76" s="142"/>
    </row>
    <row r="77" spans="1:6" s="130" customFormat="1" ht="60">
      <c r="A77" s="146"/>
      <c r="B77" s="121" t="s">
        <v>346</v>
      </c>
      <c r="C77" s="115"/>
      <c r="D77" s="127"/>
      <c r="E77" s="135"/>
      <c r="F77" s="142"/>
    </row>
    <row r="78" spans="1:6" s="130" customFormat="1" ht="15">
      <c r="A78" s="147"/>
      <c r="B78" s="148"/>
      <c r="C78" s="149"/>
      <c r="D78" s="150"/>
      <c r="E78" s="135"/>
      <c r="F78" s="142"/>
    </row>
    <row r="79" spans="1:6" s="130" customFormat="1" ht="45">
      <c r="A79" s="146"/>
      <c r="B79" s="121" t="s">
        <v>351</v>
      </c>
      <c r="C79" s="115"/>
      <c r="D79" s="127"/>
      <c r="E79" s="135"/>
      <c r="F79" s="142"/>
    </row>
    <row r="80" spans="1:6" s="130" customFormat="1" ht="15">
      <c r="A80" s="147"/>
      <c r="B80" s="148"/>
      <c r="C80" s="149"/>
      <c r="D80" s="150"/>
      <c r="E80" s="135"/>
      <c r="F80" s="142"/>
    </row>
    <row r="81" spans="1:6" s="130" customFormat="1" ht="60">
      <c r="A81" s="147"/>
      <c r="B81" s="121" t="s">
        <v>350</v>
      </c>
      <c r="C81" s="149"/>
      <c r="D81" s="150"/>
      <c r="E81" s="135"/>
      <c r="F81" s="142"/>
    </row>
    <row r="82" spans="1:6" s="130" customFormat="1" ht="15">
      <c r="A82" s="146"/>
      <c r="B82" s="121"/>
      <c r="C82" s="115"/>
      <c r="D82" s="127"/>
      <c r="E82" s="135"/>
      <c r="F82" s="142"/>
    </row>
    <row r="83" spans="1:6" s="130" customFormat="1" ht="75">
      <c r="A83" s="146"/>
      <c r="B83" s="121" t="s">
        <v>352</v>
      </c>
      <c r="C83" s="115"/>
      <c r="D83" s="127"/>
      <c r="E83" s="135"/>
      <c r="F83" s="142"/>
    </row>
    <row r="84" spans="1:6" s="130" customFormat="1" ht="18" customHeight="1">
      <c r="A84" s="146"/>
      <c r="B84" s="121"/>
      <c r="C84" s="115"/>
      <c r="D84" s="127"/>
      <c r="E84" s="135"/>
      <c r="F84" s="142"/>
    </row>
    <row r="85" spans="1:6" s="130" customFormat="1" ht="45">
      <c r="A85" s="146"/>
      <c r="B85" s="121" t="s">
        <v>347</v>
      </c>
      <c r="C85" s="115"/>
      <c r="D85" s="127"/>
      <c r="E85" s="135"/>
      <c r="F85" s="142"/>
    </row>
    <row r="86" spans="1:6" s="130" customFormat="1" ht="15">
      <c r="A86" s="146"/>
      <c r="B86" s="121"/>
      <c r="C86" s="115"/>
      <c r="D86" s="127"/>
      <c r="E86" s="135"/>
      <c r="F86" s="142"/>
    </row>
    <row r="87" spans="1:6" s="130" customFormat="1" ht="257.25" customHeight="1">
      <c r="A87" s="146"/>
      <c r="B87" s="121" t="s">
        <v>912</v>
      </c>
      <c r="C87" s="115"/>
      <c r="D87" s="127"/>
      <c r="E87" s="135"/>
      <c r="F87" s="142"/>
    </row>
    <row r="88" spans="1:6" s="130" customFormat="1" ht="15">
      <c r="A88" s="146"/>
      <c r="B88" s="121"/>
      <c r="C88" s="115"/>
      <c r="D88" s="127"/>
      <c r="E88" s="135"/>
      <c r="F88" s="142"/>
    </row>
    <row r="89" spans="1:6" s="130" customFormat="1" ht="15">
      <c r="A89" s="146"/>
      <c r="B89" s="145" t="s">
        <v>406</v>
      </c>
      <c r="C89" s="115"/>
      <c r="D89" s="127"/>
      <c r="E89" s="135"/>
      <c r="F89" s="142"/>
    </row>
    <row r="90" spans="1:6" s="130" customFormat="1" ht="13.5" customHeight="1">
      <c r="A90" s="146"/>
      <c r="B90" s="145"/>
      <c r="C90" s="115"/>
      <c r="D90" s="127"/>
      <c r="E90" s="135"/>
      <c r="F90" s="142"/>
    </row>
    <row r="91" spans="1:6" s="130" customFormat="1" ht="30">
      <c r="A91" s="146"/>
      <c r="B91" s="145" t="s">
        <v>339</v>
      </c>
      <c r="C91" s="115"/>
      <c r="D91" s="127"/>
      <c r="E91" s="135"/>
      <c r="F91" s="142"/>
    </row>
    <row r="92" spans="1:6" s="130" customFormat="1" ht="15">
      <c r="A92" s="146"/>
      <c r="B92" s="121"/>
      <c r="C92" s="115"/>
      <c r="D92" s="127"/>
      <c r="E92" s="135"/>
      <c r="F92" s="142"/>
    </row>
    <row r="93" spans="1:6" s="130" customFormat="1" ht="15">
      <c r="A93" s="146"/>
      <c r="B93" s="121"/>
      <c r="C93" s="115"/>
      <c r="D93" s="127"/>
      <c r="E93" s="135"/>
      <c r="F93" s="142"/>
    </row>
    <row r="94" spans="1:6" s="130" customFormat="1" ht="15">
      <c r="A94" s="146" t="s">
        <v>329</v>
      </c>
      <c r="B94" s="115" t="s">
        <v>330</v>
      </c>
      <c r="C94" s="115" t="s">
        <v>325</v>
      </c>
      <c r="D94" s="127">
        <v>1</v>
      </c>
      <c r="E94" s="128"/>
      <c r="F94" s="129"/>
    </row>
    <row r="95" spans="1:6" ht="15">
      <c r="A95" s="146"/>
      <c r="B95" s="132" t="s">
        <v>438</v>
      </c>
      <c r="C95" s="115"/>
      <c r="D95" s="127"/>
      <c r="F95" s="142"/>
    </row>
    <row r="96" spans="1:6" ht="15">
      <c r="A96" s="146"/>
      <c r="B96" s="121" t="s">
        <v>333</v>
      </c>
      <c r="C96" s="115"/>
      <c r="D96" s="127"/>
      <c r="F96" s="142"/>
    </row>
    <row r="97" spans="1:6" ht="15">
      <c r="A97" s="146"/>
      <c r="B97" s="121" t="s">
        <v>334</v>
      </c>
      <c r="C97" s="115"/>
      <c r="D97" s="127"/>
      <c r="F97" s="142"/>
    </row>
    <row r="98" spans="1:6" ht="15">
      <c r="A98" s="146"/>
      <c r="C98" s="115"/>
      <c r="D98" s="127"/>
      <c r="F98" s="142"/>
    </row>
    <row r="99" spans="1:6" ht="15">
      <c r="A99" s="146"/>
      <c r="B99" s="121" t="s">
        <v>361</v>
      </c>
      <c r="C99" s="115"/>
      <c r="D99" s="127"/>
      <c r="F99" s="142"/>
    </row>
    <row r="100" spans="1:6" ht="15">
      <c r="A100" s="146"/>
      <c r="B100" s="121" t="s">
        <v>360</v>
      </c>
      <c r="C100" s="115"/>
      <c r="D100" s="127"/>
      <c r="F100" s="142"/>
    </row>
    <row r="101" spans="1:6" ht="15">
      <c r="A101" s="146"/>
      <c r="B101" s="121" t="s">
        <v>362</v>
      </c>
      <c r="C101" s="115"/>
      <c r="D101" s="127"/>
      <c r="F101" s="142"/>
    </row>
    <row r="102" spans="1:6" ht="15">
      <c r="A102" s="146"/>
      <c r="B102" s="121" t="s">
        <v>363</v>
      </c>
      <c r="C102" s="115"/>
      <c r="D102" s="127"/>
      <c r="F102" s="142"/>
    </row>
    <row r="103" spans="1:6" ht="15">
      <c r="A103" s="146"/>
      <c r="B103" s="121" t="s">
        <v>364</v>
      </c>
      <c r="C103" s="115"/>
      <c r="D103" s="127"/>
      <c r="F103" s="142"/>
    </row>
    <row r="104" spans="1:6" ht="15">
      <c r="A104" s="146"/>
      <c r="B104" s="121" t="s">
        <v>335</v>
      </c>
      <c r="C104" s="115"/>
      <c r="D104" s="127"/>
      <c r="F104" s="142"/>
    </row>
    <row r="105" spans="1:6" ht="15">
      <c r="A105" s="146"/>
      <c r="B105" s="121" t="s">
        <v>338</v>
      </c>
      <c r="C105" s="115"/>
      <c r="D105" s="127"/>
      <c r="F105" s="142"/>
    </row>
    <row r="106" spans="1:6" ht="15">
      <c r="A106" s="146"/>
      <c r="B106" s="121" t="s">
        <v>407</v>
      </c>
      <c r="C106" s="115"/>
      <c r="D106" s="127"/>
      <c r="F106" s="142"/>
    </row>
    <row r="107" spans="1:6" ht="15">
      <c r="A107" s="146"/>
      <c r="B107" s="121" t="s">
        <v>408</v>
      </c>
      <c r="C107" s="115"/>
      <c r="D107" s="127"/>
      <c r="F107" s="142"/>
    </row>
    <row r="108" spans="1:6" ht="30">
      <c r="A108" s="146"/>
      <c r="B108" s="121" t="s">
        <v>365</v>
      </c>
      <c r="C108" s="115"/>
      <c r="D108" s="127"/>
      <c r="F108" s="142"/>
    </row>
    <row r="109" spans="1:6" ht="30">
      <c r="A109" s="146"/>
      <c r="B109" s="121" t="s">
        <v>837</v>
      </c>
      <c r="C109" s="115"/>
      <c r="D109" s="127"/>
      <c r="F109" s="142"/>
    </row>
    <row r="110" spans="1:6" ht="15">
      <c r="A110" s="146"/>
      <c r="B110" s="121" t="s">
        <v>838</v>
      </c>
      <c r="C110" s="115"/>
      <c r="D110" s="127"/>
      <c r="F110" s="142"/>
    </row>
    <row r="111" spans="1:6" ht="15">
      <c r="A111" s="146"/>
      <c r="C111" s="115"/>
      <c r="D111" s="127"/>
      <c r="F111" s="142"/>
    </row>
    <row r="112" spans="1:6" ht="120">
      <c r="A112" s="146"/>
      <c r="B112" s="121" t="s">
        <v>938</v>
      </c>
      <c r="C112" s="115"/>
      <c r="D112" s="127"/>
      <c r="F112" s="142"/>
    </row>
    <row r="113" spans="1:6" ht="15">
      <c r="A113" s="146"/>
      <c r="C113" s="115"/>
      <c r="D113" s="127"/>
      <c r="F113" s="142"/>
    </row>
    <row r="114" spans="1:6" ht="45">
      <c r="A114" s="146"/>
      <c r="B114" s="121" t="s">
        <v>336</v>
      </c>
      <c r="C114" s="115"/>
      <c r="D114" s="127"/>
      <c r="F114" s="142"/>
    </row>
    <row r="115" spans="1:6" ht="15">
      <c r="A115" s="146"/>
      <c r="C115" s="115"/>
      <c r="D115" s="127"/>
      <c r="F115" s="142"/>
    </row>
    <row r="116" spans="1:6" ht="90">
      <c r="A116" s="146"/>
      <c r="B116" s="121" t="s">
        <v>337</v>
      </c>
      <c r="C116" s="115"/>
      <c r="D116" s="127"/>
      <c r="F116" s="142"/>
    </row>
    <row r="117" spans="1:6" ht="15">
      <c r="A117" s="146"/>
      <c r="C117" s="115"/>
      <c r="D117" s="127"/>
      <c r="F117" s="142"/>
    </row>
    <row r="118" spans="1:6" ht="30">
      <c r="A118" s="146"/>
      <c r="B118" s="145" t="s">
        <v>396</v>
      </c>
      <c r="C118" s="115"/>
      <c r="D118" s="127"/>
      <c r="F118" s="142"/>
    </row>
    <row r="119" spans="1:6" ht="15">
      <c r="A119" s="146"/>
      <c r="B119" s="145"/>
      <c r="C119" s="115"/>
      <c r="D119" s="127"/>
      <c r="F119" s="142"/>
    </row>
    <row r="120" spans="2:3" ht="30">
      <c r="B120" s="121" t="s">
        <v>436</v>
      </c>
      <c r="C120" s="133"/>
    </row>
    <row r="121" ht="15">
      <c r="C121" s="133"/>
    </row>
    <row r="122" spans="1:6" ht="15">
      <c r="A122" s="146"/>
      <c r="C122" s="115"/>
      <c r="D122" s="127"/>
      <c r="F122" s="142"/>
    </row>
    <row r="123" spans="1:6" ht="15">
      <c r="A123" s="146" t="s">
        <v>397</v>
      </c>
      <c r="B123" s="115" t="s">
        <v>398</v>
      </c>
      <c r="C123" s="115" t="s">
        <v>325</v>
      </c>
      <c r="D123" s="127">
        <v>1</v>
      </c>
      <c r="E123" s="128"/>
      <c r="F123" s="129"/>
    </row>
    <row r="124" spans="1:157" s="120" customFormat="1" ht="15">
      <c r="A124" s="146"/>
      <c r="B124" s="132" t="s">
        <v>438</v>
      </c>
      <c r="C124" s="115"/>
      <c r="D124" s="127"/>
      <c r="E124" s="135"/>
      <c r="F124" s="142"/>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c r="AQ124" s="124"/>
      <c r="AR124" s="124"/>
      <c r="AS124" s="124"/>
      <c r="AT124" s="124"/>
      <c r="AU124" s="124"/>
      <c r="AV124" s="124"/>
      <c r="AW124" s="124"/>
      <c r="AX124" s="124"/>
      <c r="AY124" s="124"/>
      <c r="AZ124" s="124"/>
      <c r="BA124" s="124"/>
      <c r="BB124" s="124"/>
      <c r="BC124" s="124"/>
      <c r="BD124" s="124"/>
      <c r="BE124" s="124"/>
      <c r="BF124" s="124"/>
      <c r="BG124" s="124"/>
      <c r="BH124" s="124"/>
      <c r="BI124" s="124"/>
      <c r="BJ124" s="124"/>
      <c r="BK124" s="124"/>
      <c r="BL124" s="124"/>
      <c r="BM124" s="124"/>
      <c r="BN124" s="124"/>
      <c r="BO124" s="124"/>
      <c r="BP124" s="124"/>
      <c r="BQ124" s="124"/>
      <c r="BR124" s="124"/>
      <c r="BS124" s="124"/>
      <c r="BT124" s="124"/>
      <c r="BU124" s="124"/>
      <c r="BV124" s="124"/>
      <c r="BW124" s="124"/>
      <c r="BX124" s="124"/>
      <c r="BY124" s="124"/>
      <c r="BZ124" s="124"/>
      <c r="CA124" s="124"/>
      <c r="CB124" s="124"/>
      <c r="CC124" s="124"/>
      <c r="CD124" s="124"/>
      <c r="CE124" s="124"/>
      <c r="CF124" s="124"/>
      <c r="CG124" s="124"/>
      <c r="CH124" s="124"/>
      <c r="CI124" s="124"/>
      <c r="CJ124" s="124"/>
      <c r="CK124" s="124"/>
      <c r="CL124" s="124"/>
      <c r="CM124" s="124"/>
      <c r="CN124" s="124"/>
      <c r="CO124" s="124"/>
      <c r="CP124" s="124"/>
      <c r="CQ124" s="124"/>
      <c r="CR124" s="124"/>
      <c r="CS124" s="124"/>
      <c r="CT124" s="124"/>
      <c r="CU124" s="124"/>
      <c r="CV124" s="124"/>
      <c r="CW124" s="124"/>
      <c r="CX124" s="124"/>
      <c r="CY124" s="124"/>
      <c r="CZ124" s="124"/>
      <c r="DA124" s="124"/>
      <c r="DB124" s="124"/>
      <c r="DC124" s="124"/>
      <c r="DD124" s="124"/>
      <c r="DE124" s="124"/>
      <c r="DF124" s="124"/>
      <c r="DG124" s="124"/>
      <c r="DH124" s="124"/>
      <c r="DI124" s="124"/>
      <c r="DJ124" s="124"/>
      <c r="DK124" s="124"/>
      <c r="DL124" s="124"/>
      <c r="DM124" s="124"/>
      <c r="DN124" s="124"/>
      <c r="DO124" s="124"/>
      <c r="DP124" s="124"/>
      <c r="DQ124" s="124"/>
      <c r="DR124" s="124"/>
      <c r="DS124" s="124"/>
      <c r="DT124" s="124"/>
      <c r="DU124" s="124"/>
      <c r="DV124" s="124"/>
      <c r="DW124" s="124"/>
      <c r="DX124" s="124"/>
      <c r="DY124" s="124"/>
      <c r="DZ124" s="124"/>
      <c r="EA124" s="124"/>
      <c r="EB124" s="124"/>
      <c r="EC124" s="124"/>
      <c r="ED124" s="124"/>
      <c r="EE124" s="124"/>
      <c r="EF124" s="124"/>
      <c r="EG124" s="124"/>
      <c r="EH124" s="124"/>
      <c r="EI124" s="124"/>
      <c r="EJ124" s="124"/>
      <c r="EK124" s="124"/>
      <c r="EL124" s="124"/>
      <c r="EM124" s="124"/>
      <c r="EN124" s="124"/>
      <c r="EO124" s="124"/>
      <c r="EP124" s="124"/>
      <c r="EQ124" s="124"/>
      <c r="ER124" s="124"/>
      <c r="ES124" s="124"/>
      <c r="ET124" s="124"/>
      <c r="EU124" s="124"/>
      <c r="EV124" s="124"/>
      <c r="EW124" s="124"/>
      <c r="EX124" s="124"/>
      <c r="EY124" s="124"/>
      <c r="EZ124" s="124"/>
      <c r="FA124" s="124"/>
    </row>
    <row r="125" spans="1:157" s="120" customFormat="1" ht="15">
      <c r="A125" s="146"/>
      <c r="B125" s="121" t="s">
        <v>333</v>
      </c>
      <c r="C125" s="115"/>
      <c r="D125" s="127"/>
      <c r="E125" s="135"/>
      <c r="F125" s="142"/>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c r="AR125" s="124"/>
      <c r="AS125" s="124"/>
      <c r="AT125" s="124"/>
      <c r="AU125" s="124"/>
      <c r="AV125" s="124"/>
      <c r="AW125" s="124"/>
      <c r="AX125" s="124"/>
      <c r="AY125" s="124"/>
      <c r="AZ125" s="124"/>
      <c r="BA125" s="124"/>
      <c r="BB125" s="124"/>
      <c r="BC125" s="124"/>
      <c r="BD125" s="124"/>
      <c r="BE125" s="124"/>
      <c r="BF125" s="124"/>
      <c r="BG125" s="124"/>
      <c r="BH125" s="124"/>
      <c r="BI125" s="124"/>
      <c r="BJ125" s="124"/>
      <c r="BK125" s="124"/>
      <c r="BL125" s="124"/>
      <c r="BM125" s="124"/>
      <c r="BN125" s="124"/>
      <c r="BO125" s="124"/>
      <c r="BP125" s="124"/>
      <c r="BQ125" s="124"/>
      <c r="BR125" s="124"/>
      <c r="BS125" s="124"/>
      <c r="BT125" s="124"/>
      <c r="BU125" s="124"/>
      <c r="BV125" s="124"/>
      <c r="BW125" s="124"/>
      <c r="BX125" s="124"/>
      <c r="BY125" s="124"/>
      <c r="BZ125" s="124"/>
      <c r="CA125" s="124"/>
      <c r="CB125" s="124"/>
      <c r="CC125" s="124"/>
      <c r="CD125" s="124"/>
      <c r="CE125" s="124"/>
      <c r="CF125" s="124"/>
      <c r="CG125" s="124"/>
      <c r="CH125" s="124"/>
      <c r="CI125" s="124"/>
      <c r="CJ125" s="124"/>
      <c r="CK125" s="124"/>
      <c r="CL125" s="124"/>
      <c r="CM125" s="124"/>
      <c r="CN125" s="124"/>
      <c r="CO125" s="124"/>
      <c r="CP125" s="124"/>
      <c r="CQ125" s="124"/>
      <c r="CR125" s="124"/>
      <c r="CS125" s="124"/>
      <c r="CT125" s="124"/>
      <c r="CU125" s="124"/>
      <c r="CV125" s="124"/>
      <c r="CW125" s="124"/>
      <c r="CX125" s="124"/>
      <c r="CY125" s="124"/>
      <c r="CZ125" s="124"/>
      <c r="DA125" s="124"/>
      <c r="DB125" s="124"/>
      <c r="DC125" s="124"/>
      <c r="DD125" s="124"/>
      <c r="DE125" s="124"/>
      <c r="DF125" s="124"/>
      <c r="DG125" s="124"/>
      <c r="DH125" s="124"/>
      <c r="DI125" s="124"/>
      <c r="DJ125" s="124"/>
      <c r="DK125" s="124"/>
      <c r="DL125" s="124"/>
      <c r="DM125" s="124"/>
      <c r="DN125" s="124"/>
      <c r="DO125" s="124"/>
      <c r="DP125" s="124"/>
      <c r="DQ125" s="124"/>
      <c r="DR125" s="124"/>
      <c r="DS125" s="124"/>
      <c r="DT125" s="124"/>
      <c r="DU125" s="124"/>
      <c r="DV125" s="124"/>
      <c r="DW125" s="124"/>
      <c r="DX125" s="124"/>
      <c r="DY125" s="124"/>
      <c r="DZ125" s="124"/>
      <c r="EA125" s="124"/>
      <c r="EB125" s="124"/>
      <c r="EC125" s="124"/>
      <c r="ED125" s="124"/>
      <c r="EE125" s="124"/>
      <c r="EF125" s="124"/>
      <c r="EG125" s="124"/>
      <c r="EH125" s="124"/>
      <c r="EI125" s="124"/>
      <c r="EJ125" s="124"/>
      <c r="EK125" s="124"/>
      <c r="EL125" s="124"/>
      <c r="EM125" s="124"/>
      <c r="EN125" s="124"/>
      <c r="EO125" s="124"/>
      <c r="EP125" s="124"/>
      <c r="EQ125" s="124"/>
      <c r="ER125" s="124"/>
      <c r="ES125" s="124"/>
      <c r="ET125" s="124"/>
      <c r="EU125" s="124"/>
      <c r="EV125" s="124"/>
      <c r="EW125" s="124"/>
      <c r="EX125" s="124"/>
      <c r="EY125" s="124"/>
      <c r="EZ125" s="124"/>
      <c r="FA125" s="124"/>
    </row>
    <row r="126" spans="1:157" s="120" customFormat="1" ht="15">
      <c r="A126" s="146"/>
      <c r="B126" s="121"/>
      <c r="C126" s="115"/>
      <c r="D126" s="127"/>
      <c r="E126" s="135"/>
      <c r="F126" s="142"/>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4"/>
      <c r="BM126" s="124"/>
      <c r="BN126" s="124"/>
      <c r="BO126" s="124"/>
      <c r="BP126" s="124"/>
      <c r="BQ126" s="124"/>
      <c r="BR126" s="124"/>
      <c r="BS126" s="124"/>
      <c r="BT126" s="124"/>
      <c r="BU126" s="124"/>
      <c r="BV126" s="124"/>
      <c r="BW126" s="124"/>
      <c r="BX126" s="124"/>
      <c r="BY126" s="124"/>
      <c r="BZ126" s="124"/>
      <c r="CA126" s="124"/>
      <c r="CB126" s="124"/>
      <c r="CC126" s="124"/>
      <c r="CD126" s="124"/>
      <c r="CE126" s="124"/>
      <c r="CF126" s="124"/>
      <c r="CG126" s="124"/>
      <c r="CH126" s="124"/>
      <c r="CI126" s="124"/>
      <c r="CJ126" s="124"/>
      <c r="CK126" s="124"/>
      <c r="CL126" s="124"/>
      <c r="CM126" s="124"/>
      <c r="CN126" s="124"/>
      <c r="CO126" s="124"/>
      <c r="CP126" s="124"/>
      <c r="CQ126" s="124"/>
      <c r="CR126" s="124"/>
      <c r="CS126" s="124"/>
      <c r="CT126" s="124"/>
      <c r="CU126" s="124"/>
      <c r="CV126" s="124"/>
      <c r="CW126" s="124"/>
      <c r="CX126" s="124"/>
      <c r="CY126" s="124"/>
      <c r="CZ126" s="124"/>
      <c r="DA126" s="124"/>
      <c r="DB126" s="124"/>
      <c r="DC126" s="124"/>
      <c r="DD126" s="124"/>
      <c r="DE126" s="124"/>
      <c r="DF126" s="124"/>
      <c r="DG126" s="124"/>
      <c r="DH126" s="124"/>
      <c r="DI126" s="124"/>
      <c r="DJ126" s="124"/>
      <c r="DK126" s="124"/>
      <c r="DL126" s="124"/>
      <c r="DM126" s="124"/>
      <c r="DN126" s="124"/>
      <c r="DO126" s="124"/>
      <c r="DP126" s="124"/>
      <c r="DQ126" s="124"/>
      <c r="DR126" s="124"/>
      <c r="DS126" s="124"/>
      <c r="DT126" s="124"/>
      <c r="DU126" s="124"/>
      <c r="DV126" s="124"/>
      <c r="DW126" s="124"/>
      <c r="DX126" s="124"/>
      <c r="DY126" s="124"/>
      <c r="DZ126" s="124"/>
      <c r="EA126" s="124"/>
      <c r="EB126" s="124"/>
      <c r="EC126" s="124"/>
      <c r="ED126" s="124"/>
      <c r="EE126" s="124"/>
      <c r="EF126" s="124"/>
      <c r="EG126" s="124"/>
      <c r="EH126" s="124"/>
      <c r="EI126" s="124"/>
      <c r="EJ126" s="124"/>
      <c r="EK126" s="124"/>
      <c r="EL126" s="124"/>
      <c r="EM126" s="124"/>
      <c r="EN126" s="124"/>
      <c r="EO126" s="124"/>
      <c r="EP126" s="124"/>
      <c r="EQ126" s="124"/>
      <c r="ER126" s="124"/>
      <c r="ES126" s="124"/>
      <c r="ET126" s="124"/>
      <c r="EU126" s="124"/>
      <c r="EV126" s="124"/>
      <c r="EW126" s="124"/>
      <c r="EX126" s="124"/>
      <c r="EY126" s="124"/>
      <c r="EZ126" s="124"/>
      <c r="FA126" s="124"/>
    </row>
    <row r="127" spans="1:157" s="120" customFormat="1" ht="15">
      <c r="A127" s="146"/>
      <c r="B127" s="121" t="s">
        <v>399</v>
      </c>
      <c r="C127" s="115"/>
      <c r="D127" s="127"/>
      <c r="E127" s="135"/>
      <c r="F127" s="142"/>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c r="BQ127" s="124"/>
      <c r="BR127" s="124"/>
      <c r="BS127" s="124"/>
      <c r="BT127" s="124"/>
      <c r="BU127" s="124"/>
      <c r="BV127" s="124"/>
      <c r="BW127" s="124"/>
      <c r="BX127" s="124"/>
      <c r="BY127" s="124"/>
      <c r="BZ127" s="124"/>
      <c r="CA127" s="124"/>
      <c r="CB127" s="124"/>
      <c r="CC127" s="124"/>
      <c r="CD127" s="124"/>
      <c r="CE127" s="124"/>
      <c r="CF127" s="124"/>
      <c r="CG127" s="124"/>
      <c r="CH127" s="124"/>
      <c r="CI127" s="124"/>
      <c r="CJ127" s="124"/>
      <c r="CK127" s="124"/>
      <c r="CL127" s="124"/>
      <c r="CM127" s="124"/>
      <c r="CN127" s="124"/>
      <c r="CO127" s="124"/>
      <c r="CP127" s="124"/>
      <c r="CQ127" s="124"/>
      <c r="CR127" s="124"/>
      <c r="CS127" s="124"/>
      <c r="CT127" s="124"/>
      <c r="CU127" s="124"/>
      <c r="CV127" s="124"/>
      <c r="CW127" s="124"/>
      <c r="CX127" s="124"/>
      <c r="CY127" s="124"/>
      <c r="CZ127" s="124"/>
      <c r="DA127" s="124"/>
      <c r="DB127" s="124"/>
      <c r="DC127" s="124"/>
      <c r="DD127" s="124"/>
      <c r="DE127" s="124"/>
      <c r="DF127" s="124"/>
      <c r="DG127" s="124"/>
      <c r="DH127" s="124"/>
      <c r="DI127" s="124"/>
      <c r="DJ127" s="124"/>
      <c r="DK127" s="124"/>
      <c r="DL127" s="124"/>
      <c r="DM127" s="124"/>
      <c r="DN127" s="124"/>
      <c r="DO127" s="124"/>
      <c r="DP127" s="124"/>
      <c r="DQ127" s="124"/>
      <c r="DR127" s="124"/>
      <c r="DS127" s="124"/>
      <c r="DT127" s="124"/>
      <c r="DU127" s="124"/>
      <c r="DV127" s="124"/>
      <c r="DW127" s="124"/>
      <c r="DX127" s="124"/>
      <c r="DY127" s="124"/>
      <c r="DZ127" s="124"/>
      <c r="EA127" s="124"/>
      <c r="EB127" s="124"/>
      <c r="EC127" s="124"/>
      <c r="ED127" s="124"/>
      <c r="EE127" s="124"/>
      <c r="EF127" s="124"/>
      <c r="EG127" s="124"/>
      <c r="EH127" s="124"/>
      <c r="EI127" s="124"/>
      <c r="EJ127" s="124"/>
      <c r="EK127" s="124"/>
      <c r="EL127" s="124"/>
      <c r="EM127" s="124"/>
      <c r="EN127" s="124"/>
      <c r="EO127" s="124"/>
      <c r="EP127" s="124"/>
      <c r="EQ127" s="124"/>
      <c r="ER127" s="124"/>
      <c r="ES127" s="124"/>
      <c r="ET127" s="124"/>
      <c r="EU127" s="124"/>
      <c r="EV127" s="124"/>
      <c r="EW127" s="124"/>
      <c r="EX127" s="124"/>
      <c r="EY127" s="124"/>
      <c r="EZ127" s="124"/>
      <c r="FA127" s="124"/>
    </row>
    <row r="128" spans="1:157" s="120" customFormat="1" ht="15">
      <c r="A128" s="146"/>
      <c r="B128" s="121" t="s">
        <v>400</v>
      </c>
      <c r="C128" s="115"/>
      <c r="D128" s="127"/>
      <c r="E128" s="135"/>
      <c r="F128" s="142"/>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4"/>
      <c r="BR128" s="124"/>
      <c r="BS128" s="124"/>
      <c r="BT128" s="124"/>
      <c r="BU128" s="124"/>
      <c r="BV128" s="124"/>
      <c r="BW128" s="124"/>
      <c r="BX128" s="124"/>
      <c r="BY128" s="124"/>
      <c r="BZ128" s="124"/>
      <c r="CA128" s="124"/>
      <c r="CB128" s="124"/>
      <c r="CC128" s="124"/>
      <c r="CD128" s="124"/>
      <c r="CE128" s="124"/>
      <c r="CF128" s="124"/>
      <c r="CG128" s="124"/>
      <c r="CH128" s="124"/>
      <c r="CI128" s="124"/>
      <c r="CJ128" s="124"/>
      <c r="CK128" s="124"/>
      <c r="CL128" s="124"/>
      <c r="CM128" s="124"/>
      <c r="CN128" s="124"/>
      <c r="CO128" s="124"/>
      <c r="CP128" s="124"/>
      <c r="CQ128" s="124"/>
      <c r="CR128" s="124"/>
      <c r="CS128" s="124"/>
      <c r="CT128" s="124"/>
      <c r="CU128" s="124"/>
      <c r="CV128" s="124"/>
      <c r="CW128" s="124"/>
      <c r="CX128" s="124"/>
      <c r="CY128" s="124"/>
      <c r="CZ128" s="124"/>
      <c r="DA128" s="124"/>
      <c r="DB128" s="124"/>
      <c r="DC128" s="124"/>
      <c r="DD128" s="124"/>
      <c r="DE128" s="124"/>
      <c r="DF128" s="124"/>
      <c r="DG128" s="124"/>
      <c r="DH128" s="124"/>
      <c r="DI128" s="124"/>
      <c r="DJ128" s="124"/>
      <c r="DK128" s="124"/>
      <c r="DL128" s="124"/>
      <c r="DM128" s="124"/>
      <c r="DN128" s="124"/>
      <c r="DO128" s="124"/>
      <c r="DP128" s="124"/>
      <c r="DQ128" s="124"/>
      <c r="DR128" s="124"/>
      <c r="DS128" s="124"/>
      <c r="DT128" s="124"/>
      <c r="DU128" s="124"/>
      <c r="DV128" s="124"/>
      <c r="DW128" s="124"/>
      <c r="DX128" s="124"/>
      <c r="DY128" s="124"/>
      <c r="DZ128" s="124"/>
      <c r="EA128" s="124"/>
      <c r="EB128" s="124"/>
      <c r="EC128" s="124"/>
      <c r="ED128" s="124"/>
      <c r="EE128" s="124"/>
      <c r="EF128" s="124"/>
      <c r="EG128" s="124"/>
      <c r="EH128" s="124"/>
      <c r="EI128" s="124"/>
      <c r="EJ128" s="124"/>
      <c r="EK128" s="124"/>
      <c r="EL128" s="124"/>
      <c r="EM128" s="124"/>
      <c r="EN128" s="124"/>
      <c r="EO128" s="124"/>
      <c r="EP128" s="124"/>
      <c r="EQ128" s="124"/>
      <c r="ER128" s="124"/>
      <c r="ES128" s="124"/>
      <c r="ET128" s="124"/>
      <c r="EU128" s="124"/>
      <c r="EV128" s="124"/>
      <c r="EW128" s="124"/>
      <c r="EX128" s="124"/>
      <c r="EY128" s="124"/>
      <c r="EZ128" s="124"/>
      <c r="FA128" s="124"/>
    </row>
    <row r="129" spans="1:157" s="120" customFormat="1" ht="15">
      <c r="A129" s="146"/>
      <c r="B129" s="121" t="s">
        <v>401</v>
      </c>
      <c r="C129" s="115"/>
      <c r="D129" s="127"/>
      <c r="E129" s="135"/>
      <c r="F129" s="142"/>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c r="BP129" s="124"/>
      <c r="BQ129" s="124"/>
      <c r="BR129" s="124"/>
      <c r="BS129" s="124"/>
      <c r="BT129" s="124"/>
      <c r="BU129" s="124"/>
      <c r="BV129" s="124"/>
      <c r="BW129" s="124"/>
      <c r="BX129" s="124"/>
      <c r="BY129" s="124"/>
      <c r="BZ129" s="124"/>
      <c r="CA129" s="124"/>
      <c r="CB129" s="124"/>
      <c r="CC129" s="124"/>
      <c r="CD129" s="124"/>
      <c r="CE129" s="124"/>
      <c r="CF129" s="124"/>
      <c r="CG129" s="124"/>
      <c r="CH129" s="124"/>
      <c r="CI129" s="124"/>
      <c r="CJ129" s="124"/>
      <c r="CK129" s="124"/>
      <c r="CL129" s="124"/>
      <c r="CM129" s="124"/>
      <c r="CN129" s="124"/>
      <c r="CO129" s="124"/>
      <c r="CP129" s="124"/>
      <c r="CQ129" s="124"/>
      <c r="CR129" s="124"/>
      <c r="CS129" s="124"/>
      <c r="CT129" s="124"/>
      <c r="CU129" s="124"/>
      <c r="CV129" s="124"/>
      <c r="CW129" s="124"/>
      <c r="CX129" s="124"/>
      <c r="CY129" s="124"/>
      <c r="CZ129" s="124"/>
      <c r="DA129" s="124"/>
      <c r="DB129" s="124"/>
      <c r="DC129" s="124"/>
      <c r="DD129" s="124"/>
      <c r="DE129" s="124"/>
      <c r="DF129" s="124"/>
      <c r="DG129" s="124"/>
      <c r="DH129" s="124"/>
      <c r="DI129" s="124"/>
      <c r="DJ129" s="124"/>
      <c r="DK129" s="124"/>
      <c r="DL129" s="124"/>
      <c r="DM129" s="124"/>
      <c r="DN129" s="124"/>
      <c r="DO129" s="124"/>
      <c r="DP129" s="124"/>
      <c r="DQ129" s="124"/>
      <c r="DR129" s="124"/>
      <c r="DS129" s="124"/>
      <c r="DT129" s="124"/>
      <c r="DU129" s="124"/>
      <c r="DV129" s="124"/>
      <c r="DW129" s="124"/>
      <c r="DX129" s="124"/>
      <c r="DY129" s="124"/>
      <c r="DZ129" s="124"/>
      <c r="EA129" s="124"/>
      <c r="EB129" s="124"/>
      <c r="EC129" s="124"/>
      <c r="ED129" s="124"/>
      <c r="EE129" s="124"/>
      <c r="EF129" s="124"/>
      <c r="EG129" s="124"/>
      <c r="EH129" s="124"/>
      <c r="EI129" s="124"/>
      <c r="EJ129" s="124"/>
      <c r="EK129" s="124"/>
      <c r="EL129" s="124"/>
      <c r="EM129" s="124"/>
      <c r="EN129" s="124"/>
      <c r="EO129" s="124"/>
      <c r="EP129" s="124"/>
      <c r="EQ129" s="124"/>
      <c r="ER129" s="124"/>
      <c r="ES129" s="124"/>
      <c r="ET129" s="124"/>
      <c r="EU129" s="124"/>
      <c r="EV129" s="124"/>
      <c r="EW129" s="124"/>
      <c r="EX129" s="124"/>
      <c r="EY129" s="124"/>
      <c r="EZ129" s="124"/>
      <c r="FA129" s="124"/>
    </row>
    <row r="130" spans="1:157" s="120" customFormat="1" ht="15">
      <c r="A130" s="146"/>
      <c r="B130" s="121" t="s">
        <v>402</v>
      </c>
      <c r="C130" s="115"/>
      <c r="D130" s="127"/>
      <c r="E130" s="135"/>
      <c r="F130" s="142"/>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c r="BR130" s="124"/>
      <c r="BS130" s="124"/>
      <c r="BT130" s="124"/>
      <c r="BU130" s="124"/>
      <c r="BV130" s="124"/>
      <c r="BW130" s="124"/>
      <c r="BX130" s="124"/>
      <c r="BY130" s="124"/>
      <c r="BZ130" s="124"/>
      <c r="CA130" s="124"/>
      <c r="CB130" s="124"/>
      <c r="CC130" s="124"/>
      <c r="CD130" s="124"/>
      <c r="CE130" s="124"/>
      <c r="CF130" s="124"/>
      <c r="CG130" s="124"/>
      <c r="CH130" s="124"/>
      <c r="CI130" s="124"/>
      <c r="CJ130" s="124"/>
      <c r="CK130" s="124"/>
      <c r="CL130" s="124"/>
      <c r="CM130" s="124"/>
      <c r="CN130" s="124"/>
      <c r="CO130" s="124"/>
      <c r="CP130" s="124"/>
      <c r="CQ130" s="124"/>
      <c r="CR130" s="124"/>
      <c r="CS130" s="124"/>
      <c r="CT130" s="124"/>
      <c r="CU130" s="124"/>
      <c r="CV130" s="124"/>
      <c r="CW130" s="124"/>
      <c r="CX130" s="124"/>
      <c r="CY130" s="124"/>
      <c r="CZ130" s="124"/>
      <c r="DA130" s="124"/>
      <c r="DB130" s="124"/>
      <c r="DC130" s="124"/>
      <c r="DD130" s="124"/>
      <c r="DE130" s="124"/>
      <c r="DF130" s="124"/>
      <c r="DG130" s="124"/>
      <c r="DH130" s="124"/>
      <c r="DI130" s="124"/>
      <c r="DJ130" s="124"/>
      <c r="DK130" s="124"/>
      <c r="DL130" s="124"/>
      <c r="DM130" s="124"/>
      <c r="DN130" s="124"/>
      <c r="DO130" s="124"/>
      <c r="DP130" s="124"/>
      <c r="DQ130" s="124"/>
      <c r="DR130" s="124"/>
      <c r="DS130" s="124"/>
      <c r="DT130" s="124"/>
      <c r="DU130" s="124"/>
      <c r="DV130" s="124"/>
      <c r="DW130" s="124"/>
      <c r="DX130" s="124"/>
      <c r="DY130" s="124"/>
      <c r="DZ130" s="124"/>
      <c r="EA130" s="124"/>
      <c r="EB130" s="124"/>
      <c r="EC130" s="124"/>
      <c r="ED130" s="124"/>
      <c r="EE130" s="124"/>
      <c r="EF130" s="124"/>
      <c r="EG130" s="124"/>
      <c r="EH130" s="124"/>
      <c r="EI130" s="124"/>
      <c r="EJ130" s="124"/>
      <c r="EK130" s="124"/>
      <c r="EL130" s="124"/>
      <c r="EM130" s="124"/>
      <c r="EN130" s="124"/>
      <c r="EO130" s="124"/>
      <c r="EP130" s="124"/>
      <c r="EQ130" s="124"/>
      <c r="ER130" s="124"/>
      <c r="ES130" s="124"/>
      <c r="ET130" s="124"/>
      <c r="EU130" s="124"/>
      <c r="EV130" s="124"/>
      <c r="EW130" s="124"/>
      <c r="EX130" s="124"/>
      <c r="EY130" s="124"/>
      <c r="EZ130" s="124"/>
      <c r="FA130" s="124"/>
    </row>
    <row r="131" spans="1:157" s="120" customFormat="1" ht="17.25" customHeight="1">
      <c r="A131" s="146"/>
      <c r="B131" s="121"/>
      <c r="C131" s="115"/>
      <c r="D131" s="127"/>
      <c r="E131" s="135"/>
      <c r="F131" s="142"/>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c r="BN131" s="124"/>
      <c r="BO131" s="124"/>
      <c r="BP131" s="124"/>
      <c r="BQ131" s="124"/>
      <c r="BR131" s="124"/>
      <c r="BS131" s="124"/>
      <c r="BT131" s="124"/>
      <c r="BU131" s="124"/>
      <c r="BV131" s="124"/>
      <c r="BW131" s="124"/>
      <c r="BX131" s="124"/>
      <c r="BY131" s="124"/>
      <c r="BZ131" s="124"/>
      <c r="CA131" s="124"/>
      <c r="CB131" s="124"/>
      <c r="CC131" s="124"/>
      <c r="CD131" s="124"/>
      <c r="CE131" s="124"/>
      <c r="CF131" s="124"/>
      <c r="CG131" s="124"/>
      <c r="CH131" s="124"/>
      <c r="CI131" s="124"/>
      <c r="CJ131" s="124"/>
      <c r="CK131" s="124"/>
      <c r="CL131" s="124"/>
      <c r="CM131" s="124"/>
      <c r="CN131" s="124"/>
      <c r="CO131" s="124"/>
      <c r="CP131" s="124"/>
      <c r="CQ131" s="124"/>
      <c r="CR131" s="124"/>
      <c r="CS131" s="124"/>
      <c r="CT131" s="124"/>
      <c r="CU131" s="124"/>
      <c r="CV131" s="124"/>
      <c r="CW131" s="124"/>
      <c r="CX131" s="124"/>
      <c r="CY131" s="124"/>
      <c r="CZ131" s="124"/>
      <c r="DA131" s="124"/>
      <c r="DB131" s="124"/>
      <c r="DC131" s="124"/>
      <c r="DD131" s="124"/>
      <c r="DE131" s="124"/>
      <c r="DF131" s="124"/>
      <c r="DG131" s="124"/>
      <c r="DH131" s="124"/>
      <c r="DI131" s="124"/>
      <c r="DJ131" s="124"/>
      <c r="DK131" s="124"/>
      <c r="DL131" s="124"/>
      <c r="DM131" s="124"/>
      <c r="DN131" s="124"/>
      <c r="DO131" s="124"/>
      <c r="DP131" s="124"/>
      <c r="DQ131" s="124"/>
      <c r="DR131" s="124"/>
      <c r="DS131" s="124"/>
      <c r="DT131" s="124"/>
      <c r="DU131" s="124"/>
      <c r="DV131" s="124"/>
      <c r="DW131" s="124"/>
      <c r="DX131" s="124"/>
      <c r="DY131" s="124"/>
      <c r="DZ131" s="124"/>
      <c r="EA131" s="124"/>
      <c r="EB131" s="124"/>
      <c r="EC131" s="124"/>
      <c r="ED131" s="124"/>
      <c r="EE131" s="124"/>
      <c r="EF131" s="124"/>
      <c r="EG131" s="124"/>
      <c r="EH131" s="124"/>
      <c r="EI131" s="124"/>
      <c r="EJ131" s="124"/>
      <c r="EK131" s="124"/>
      <c r="EL131" s="124"/>
      <c r="EM131" s="124"/>
      <c r="EN131" s="124"/>
      <c r="EO131" s="124"/>
      <c r="EP131" s="124"/>
      <c r="EQ131" s="124"/>
      <c r="ER131" s="124"/>
      <c r="ES131" s="124"/>
      <c r="ET131" s="124"/>
      <c r="EU131" s="124"/>
      <c r="EV131" s="124"/>
      <c r="EW131" s="124"/>
      <c r="EX131" s="124"/>
      <c r="EY131" s="124"/>
      <c r="EZ131" s="124"/>
      <c r="FA131" s="124"/>
    </row>
    <row r="132" spans="1:157" s="120" customFormat="1" ht="405">
      <c r="A132" s="146"/>
      <c r="B132" s="121" t="s">
        <v>913</v>
      </c>
      <c r="C132" s="115"/>
      <c r="D132" s="127"/>
      <c r="E132" s="135"/>
      <c r="F132" s="142"/>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c r="BG132" s="124"/>
      <c r="BH132" s="124"/>
      <c r="BI132" s="124"/>
      <c r="BJ132" s="124"/>
      <c r="BK132" s="124"/>
      <c r="BL132" s="124"/>
      <c r="BM132" s="124"/>
      <c r="BN132" s="124"/>
      <c r="BO132" s="124"/>
      <c r="BP132" s="124"/>
      <c r="BQ132" s="124"/>
      <c r="BR132" s="124"/>
      <c r="BS132" s="124"/>
      <c r="BT132" s="124"/>
      <c r="BU132" s="124"/>
      <c r="BV132" s="124"/>
      <c r="BW132" s="124"/>
      <c r="BX132" s="124"/>
      <c r="BY132" s="124"/>
      <c r="BZ132" s="124"/>
      <c r="CA132" s="124"/>
      <c r="CB132" s="124"/>
      <c r="CC132" s="124"/>
      <c r="CD132" s="124"/>
      <c r="CE132" s="124"/>
      <c r="CF132" s="124"/>
      <c r="CG132" s="124"/>
      <c r="CH132" s="124"/>
      <c r="CI132" s="124"/>
      <c r="CJ132" s="124"/>
      <c r="CK132" s="124"/>
      <c r="CL132" s="124"/>
      <c r="CM132" s="124"/>
      <c r="CN132" s="124"/>
      <c r="CO132" s="124"/>
      <c r="CP132" s="124"/>
      <c r="CQ132" s="124"/>
      <c r="CR132" s="124"/>
      <c r="CS132" s="124"/>
      <c r="CT132" s="124"/>
      <c r="CU132" s="124"/>
      <c r="CV132" s="124"/>
      <c r="CW132" s="124"/>
      <c r="CX132" s="124"/>
      <c r="CY132" s="124"/>
      <c r="CZ132" s="124"/>
      <c r="DA132" s="124"/>
      <c r="DB132" s="124"/>
      <c r="DC132" s="124"/>
      <c r="DD132" s="124"/>
      <c r="DE132" s="124"/>
      <c r="DF132" s="124"/>
      <c r="DG132" s="124"/>
      <c r="DH132" s="124"/>
      <c r="DI132" s="124"/>
      <c r="DJ132" s="124"/>
      <c r="DK132" s="124"/>
      <c r="DL132" s="124"/>
      <c r="DM132" s="124"/>
      <c r="DN132" s="124"/>
      <c r="DO132" s="124"/>
      <c r="DP132" s="124"/>
      <c r="DQ132" s="124"/>
      <c r="DR132" s="124"/>
      <c r="DS132" s="124"/>
      <c r="DT132" s="124"/>
      <c r="DU132" s="124"/>
      <c r="DV132" s="124"/>
      <c r="DW132" s="124"/>
      <c r="DX132" s="124"/>
      <c r="DY132" s="124"/>
      <c r="DZ132" s="124"/>
      <c r="EA132" s="124"/>
      <c r="EB132" s="124"/>
      <c r="EC132" s="124"/>
      <c r="ED132" s="124"/>
      <c r="EE132" s="124"/>
      <c r="EF132" s="124"/>
      <c r="EG132" s="124"/>
      <c r="EH132" s="124"/>
      <c r="EI132" s="124"/>
      <c r="EJ132" s="124"/>
      <c r="EK132" s="124"/>
      <c r="EL132" s="124"/>
      <c r="EM132" s="124"/>
      <c r="EN132" s="124"/>
      <c r="EO132" s="124"/>
      <c r="EP132" s="124"/>
      <c r="EQ132" s="124"/>
      <c r="ER132" s="124"/>
      <c r="ES132" s="124"/>
      <c r="ET132" s="124"/>
      <c r="EU132" s="124"/>
      <c r="EV132" s="124"/>
      <c r="EW132" s="124"/>
      <c r="EX132" s="124"/>
      <c r="EY132" s="124"/>
      <c r="EZ132" s="124"/>
      <c r="FA132" s="124"/>
    </row>
    <row r="133" spans="1:157" s="120" customFormat="1" ht="13.5" customHeight="1">
      <c r="A133" s="146"/>
      <c r="B133" s="121"/>
      <c r="C133" s="115"/>
      <c r="D133" s="127"/>
      <c r="E133" s="135"/>
      <c r="F133" s="142"/>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c r="AU133" s="124"/>
      <c r="AV133" s="124"/>
      <c r="AW133" s="124"/>
      <c r="AX133" s="124"/>
      <c r="AY133" s="124"/>
      <c r="AZ133" s="124"/>
      <c r="BA133" s="124"/>
      <c r="BB133" s="124"/>
      <c r="BC133" s="124"/>
      <c r="BD133" s="124"/>
      <c r="BE133" s="124"/>
      <c r="BF133" s="124"/>
      <c r="BG133" s="124"/>
      <c r="BH133" s="124"/>
      <c r="BI133" s="124"/>
      <c r="BJ133" s="124"/>
      <c r="BK133" s="124"/>
      <c r="BL133" s="124"/>
      <c r="BM133" s="124"/>
      <c r="BN133" s="124"/>
      <c r="BO133" s="124"/>
      <c r="BP133" s="124"/>
      <c r="BQ133" s="124"/>
      <c r="BR133" s="124"/>
      <c r="BS133" s="124"/>
      <c r="BT133" s="124"/>
      <c r="BU133" s="124"/>
      <c r="BV133" s="124"/>
      <c r="BW133" s="124"/>
      <c r="BX133" s="124"/>
      <c r="BY133" s="124"/>
      <c r="BZ133" s="124"/>
      <c r="CA133" s="124"/>
      <c r="CB133" s="124"/>
      <c r="CC133" s="124"/>
      <c r="CD133" s="124"/>
      <c r="CE133" s="124"/>
      <c r="CF133" s="124"/>
      <c r="CG133" s="124"/>
      <c r="CH133" s="124"/>
      <c r="CI133" s="124"/>
      <c r="CJ133" s="124"/>
      <c r="CK133" s="124"/>
      <c r="CL133" s="124"/>
      <c r="CM133" s="124"/>
      <c r="CN133" s="124"/>
      <c r="CO133" s="124"/>
      <c r="CP133" s="124"/>
      <c r="CQ133" s="124"/>
      <c r="CR133" s="124"/>
      <c r="CS133" s="124"/>
      <c r="CT133" s="124"/>
      <c r="CU133" s="124"/>
      <c r="CV133" s="124"/>
      <c r="CW133" s="124"/>
      <c r="CX133" s="124"/>
      <c r="CY133" s="124"/>
      <c r="CZ133" s="124"/>
      <c r="DA133" s="124"/>
      <c r="DB133" s="124"/>
      <c r="DC133" s="124"/>
      <c r="DD133" s="124"/>
      <c r="DE133" s="124"/>
      <c r="DF133" s="124"/>
      <c r="DG133" s="124"/>
      <c r="DH133" s="124"/>
      <c r="DI133" s="124"/>
      <c r="DJ133" s="124"/>
      <c r="DK133" s="124"/>
      <c r="DL133" s="124"/>
      <c r="DM133" s="124"/>
      <c r="DN133" s="124"/>
      <c r="DO133" s="124"/>
      <c r="DP133" s="124"/>
      <c r="DQ133" s="124"/>
      <c r="DR133" s="124"/>
      <c r="DS133" s="124"/>
      <c r="DT133" s="124"/>
      <c r="DU133" s="124"/>
      <c r="DV133" s="124"/>
      <c r="DW133" s="124"/>
      <c r="DX133" s="124"/>
      <c r="DY133" s="124"/>
      <c r="DZ133" s="124"/>
      <c r="EA133" s="124"/>
      <c r="EB133" s="124"/>
      <c r="EC133" s="124"/>
      <c r="ED133" s="124"/>
      <c r="EE133" s="124"/>
      <c r="EF133" s="124"/>
      <c r="EG133" s="124"/>
      <c r="EH133" s="124"/>
      <c r="EI133" s="124"/>
      <c r="EJ133" s="124"/>
      <c r="EK133" s="124"/>
      <c r="EL133" s="124"/>
      <c r="EM133" s="124"/>
      <c r="EN133" s="124"/>
      <c r="EO133" s="124"/>
      <c r="EP133" s="124"/>
      <c r="EQ133" s="124"/>
      <c r="ER133" s="124"/>
      <c r="ES133" s="124"/>
      <c r="ET133" s="124"/>
      <c r="EU133" s="124"/>
      <c r="EV133" s="124"/>
      <c r="EW133" s="124"/>
      <c r="EX133" s="124"/>
      <c r="EY133" s="124"/>
      <c r="EZ133" s="124"/>
      <c r="FA133" s="124"/>
    </row>
    <row r="134" spans="1:6" ht="72" customHeight="1">
      <c r="A134" s="146"/>
      <c r="B134" s="121" t="s">
        <v>879</v>
      </c>
      <c r="C134" s="115"/>
      <c r="D134" s="127"/>
      <c r="F134" s="142"/>
    </row>
    <row r="135" spans="1:6" ht="15" customHeight="1">
      <c r="A135" s="146"/>
      <c r="C135" s="115"/>
      <c r="D135" s="127"/>
      <c r="F135" s="142"/>
    </row>
    <row r="136" spans="1:6" ht="66.75" customHeight="1">
      <c r="A136" s="146"/>
      <c r="B136" s="121" t="s">
        <v>880</v>
      </c>
      <c r="C136" s="115"/>
      <c r="D136" s="127"/>
      <c r="F136" s="142"/>
    </row>
    <row r="137" spans="2:3" ht="30">
      <c r="B137" s="121" t="s">
        <v>435</v>
      </c>
      <c r="C137" s="133"/>
    </row>
    <row r="138" ht="15">
      <c r="C138" s="133"/>
    </row>
    <row r="140" spans="1:6" ht="16.5" customHeight="1">
      <c r="A140" s="114" t="s">
        <v>387</v>
      </c>
      <c r="B140" s="115" t="s">
        <v>883</v>
      </c>
      <c r="C140" s="114" t="s">
        <v>325</v>
      </c>
      <c r="D140" s="127">
        <v>1</v>
      </c>
      <c r="E140" s="128"/>
      <c r="F140" s="129"/>
    </row>
    <row r="141" spans="2:3" ht="13.5" customHeight="1">
      <c r="B141" s="132" t="s">
        <v>438</v>
      </c>
      <c r="C141" s="133"/>
    </row>
    <row r="142" spans="2:3" ht="16.5" customHeight="1">
      <c r="B142" s="145" t="s">
        <v>881</v>
      </c>
      <c r="C142" s="133"/>
    </row>
    <row r="143" spans="2:3" ht="15">
      <c r="B143" s="145" t="s">
        <v>391</v>
      </c>
      <c r="C143" s="133"/>
    </row>
    <row r="144" spans="2:3" ht="15">
      <c r="B144" s="145" t="s">
        <v>393</v>
      </c>
      <c r="C144" s="133"/>
    </row>
    <row r="145" spans="2:3" ht="15">
      <c r="B145" s="145"/>
      <c r="C145" s="133"/>
    </row>
    <row r="146" spans="2:3" ht="15">
      <c r="B146" s="145" t="s">
        <v>502</v>
      </c>
      <c r="C146" s="133"/>
    </row>
    <row r="147" spans="2:3" ht="15">
      <c r="B147" s="145" t="s">
        <v>388</v>
      </c>
      <c r="C147" s="133"/>
    </row>
    <row r="148" spans="2:3" ht="15">
      <c r="B148" s="145" t="s">
        <v>390</v>
      </c>
      <c r="C148" s="133"/>
    </row>
    <row r="149" spans="2:3" ht="15">
      <c r="B149" s="145" t="s">
        <v>503</v>
      </c>
      <c r="C149" s="133"/>
    </row>
    <row r="150" spans="2:3" ht="15">
      <c r="B150" s="145" t="s">
        <v>504</v>
      </c>
      <c r="C150" s="133"/>
    </row>
    <row r="151" spans="2:3" ht="15">
      <c r="B151" s="145" t="s">
        <v>505</v>
      </c>
      <c r="C151" s="133"/>
    </row>
    <row r="152" spans="2:3" ht="15">
      <c r="B152" s="145"/>
      <c r="C152" s="133"/>
    </row>
    <row r="153" spans="2:3" ht="30">
      <c r="B153" s="145" t="s">
        <v>392</v>
      </c>
      <c r="C153" s="133"/>
    </row>
    <row r="154" spans="2:3" ht="30">
      <c r="B154" s="145" t="s">
        <v>389</v>
      </c>
      <c r="C154" s="133"/>
    </row>
    <row r="155" spans="2:6" ht="25.5" customHeight="1">
      <c r="B155" s="151"/>
      <c r="C155" s="133"/>
      <c r="F155" s="152"/>
    </row>
    <row r="156" spans="2:6" ht="30">
      <c r="B156" s="145" t="s">
        <v>394</v>
      </c>
      <c r="C156" s="133"/>
      <c r="F156" s="152"/>
    </row>
    <row r="157" spans="1:157" s="120" customFormat="1" ht="15">
      <c r="A157" s="114"/>
      <c r="B157" s="121"/>
      <c r="C157" s="133"/>
      <c r="D157" s="134"/>
      <c r="E157" s="135"/>
      <c r="F157" s="152"/>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124"/>
      <c r="AP157" s="124"/>
      <c r="AQ157" s="124"/>
      <c r="AR157" s="124"/>
      <c r="AS157" s="124"/>
      <c r="AT157" s="124"/>
      <c r="AU157" s="124"/>
      <c r="AV157" s="124"/>
      <c r="AW157" s="124"/>
      <c r="AX157" s="124"/>
      <c r="AY157" s="124"/>
      <c r="AZ157" s="124"/>
      <c r="BA157" s="124"/>
      <c r="BB157" s="124"/>
      <c r="BC157" s="124"/>
      <c r="BD157" s="124"/>
      <c r="BE157" s="124"/>
      <c r="BF157" s="124"/>
      <c r="BG157" s="124"/>
      <c r="BH157" s="124"/>
      <c r="BI157" s="124"/>
      <c r="BJ157" s="124"/>
      <c r="BK157" s="124"/>
      <c r="BL157" s="124"/>
      <c r="BM157" s="124"/>
      <c r="BN157" s="124"/>
      <c r="BO157" s="124"/>
      <c r="BP157" s="124"/>
      <c r="BQ157" s="124"/>
      <c r="BR157" s="124"/>
      <c r="BS157" s="124"/>
      <c r="BT157" s="124"/>
      <c r="BU157" s="124"/>
      <c r="BV157" s="124"/>
      <c r="BW157" s="124"/>
      <c r="BX157" s="124"/>
      <c r="BY157" s="124"/>
      <c r="BZ157" s="124"/>
      <c r="CA157" s="124"/>
      <c r="CB157" s="124"/>
      <c r="CC157" s="124"/>
      <c r="CD157" s="124"/>
      <c r="CE157" s="124"/>
      <c r="CF157" s="124"/>
      <c r="CG157" s="124"/>
      <c r="CH157" s="124"/>
      <c r="CI157" s="124"/>
      <c r="CJ157" s="124"/>
      <c r="CK157" s="124"/>
      <c r="CL157" s="124"/>
      <c r="CM157" s="124"/>
      <c r="CN157" s="124"/>
      <c r="CO157" s="124"/>
      <c r="CP157" s="124"/>
      <c r="CQ157" s="124"/>
      <c r="CR157" s="124"/>
      <c r="CS157" s="124"/>
      <c r="CT157" s="124"/>
      <c r="CU157" s="124"/>
      <c r="CV157" s="124"/>
      <c r="CW157" s="124"/>
      <c r="CX157" s="124"/>
      <c r="CY157" s="124"/>
      <c r="CZ157" s="124"/>
      <c r="DA157" s="124"/>
      <c r="DB157" s="124"/>
      <c r="DC157" s="124"/>
      <c r="DD157" s="124"/>
      <c r="DE157" s="124"/>
      <c r="DF157" s="124"/>
      <c r="DG157" s="124"/>
      <c r="DH157" s="124"/>
      <c r="DI157" s="124"/>
      <c r="DJ157" s="124"/>
      <c r="DK157" s="124"/>
      <c r="DL157" s="124"/>
      <c r="DM157" s="124"/>
      <c r="DN157" s="124"/>
      <c r="DO157" s="124"/>
      <c r="DP157" s="124"/>
      <c r="DQ157" s="124"/>
      <c r="DR157" s="124"/>
      <c r="DS157" s="124"/>
      <c r="DT157" s="124"/>
      <c r="DU157" s="124"/>
      <c r="DV157" s="124"/>
      <c r="DW157" s="124"/>
      <c r="DX157" s="124"/>
      <c r="DY157" s="124"/>
      <c r="DZ157" s="124"/>
      <c r="EA157" s="124"/>
      <c r="EB157" s="124"/>
      <c r="EC157" s="124"/>
      <c r="ED157" s="124"/>
      <c r="EE157" s="124"/>
      <c r="EF157" s="124"/>
      <c r="EG157" s="124"/>
      <c r="EH157" s="124"/>
      <c r="EI157" s="124"/>
      <c r="EJ157" s="124"/>
      <c r="EK157" s="124"/>
      <c r="EL157" s="124"/>
      <c r="EM157" s="124"/>
      <c r="EN157" s="124"/>
      <c r="EO157" s="124"/>
      <c r="EP157" s="124"/>
      <c r="EQ157" s="124"/>
      <c r="ER157" s="124"/>
      <c r="ES157" s="124"/>
      <c r="ET157" s="124"/>
      <c r="EU157" s="124"/>
      <c r="EV157" s="124"/>
      <c r="EW157" s="124"/>
      <c r="EX157" s="124"/>
      <c r="EY157" s="124"/>
      <c r="EZ157" s="124"/>
      <c r="FA157" s="124"/>
    </row>
    <row r="158" spans="1:157" s="120" customFormat="1" ht="57.75" customHeight="1">
      <c r="A158" s="153"/>
      <c r="B158" s="121" t="s">
        <v>395</v>
      </c>
      <c r="C158" s="115"/>
      <c r="D158" s="127"/>
      <c r="E158" s="135"/>
      <c r="F158" s="142"/>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c r="AR158" s="124"/>
      <c r="AS158" s="124"/>
      <c r="AT158" s="124"/>
      <c r="AU158" s="124"/>
      <c r="AV158" s="124"/>
      <c r="AW158" s="124"/>
      <c r="AX158" s="124"/>
      <c r="AY158" s="124"/>
      <c r="AZ158" s="124"/>
      <c r="BA158" s="124"/>
      <c r="BB158" s="124"/>
      <c r="BC158" s="124"/>
      <c r="BD158" s="124"/>
      <c r="BE158" s="124"/>
      <c r="BF158" s="124"/>
      <c r="BG158" s="124"/>
      <c r="BH158" s="124"/>
      <c r="BI158" s="124"/>
      <c r="BJ158" s="124"/>
      <c r="BK158" s="124"/>
      <c r="BL158" s="124"/>
      <c r="BM158" s="124"/>
      <c r="BN158" s="124"/>
      <c r="BO158" s="124"/>
      <c r="BP158" s="124"/>
      <c r="BQ158" s="124"/>
      <c r="BR158" s="124"/>
      <c r="BS158" s="124"/>
      <c r="BT158" s="124"/>
      <c r="BU158" s="124"/>
      <c r="BV158" s="124"/>
      <c r="BW158" s="124"/>
      <c r="BX158" s="124"/>
      <c r="BY158" s="124"/>
      <c r="BZ158" s="124"/>
      <c r="CA158" s="124"/>
      <c r="CB158" s="124"/>
      <c r="CC158" s="124"/>
      <c r="CD158" s="124"/>
      <c r="CE158" s="124"/>
      <c r="CF158" s="124"/>
      <c r="CG158" s="124"/>
      <c r="CH158" s="124"/>
      <c r="CI158" s="124"/>
      <c r="CJ158" s="124"/>
      <c r="CK158" s="124"/>
      <c r="CL158" s="124"/>
      <c r="CM158" s="124"/>
      <c r="CN158" s="124"/>
      <c r="CO158" s="124"/>
      <c r="CP158" s="124"/>
      <c r="CQ158" s="124"/>
      <c r="CR158" s="124"/>
      <c r="CS158" s="124"/>
      <c r="CT158" s="124"/>
      <c r="CU158" s="124"/>
      <c r="CV158" s="124"/>
      <c r="CW158" s="124"/>
      <c r="CX158" s="124"/>
      <c r="CY158" s="124"/>
      <c r="CZ158" s="124"/>
      <c r="DA158" s="124"/>
      <c r="DB158" s="124"/>
      <c r="DC158" s="124"/>
      <c r="DD158" s="124"/>
      <c r="DE158" s="124"/>
      <c r="DF158" s="124"/>
      <c r="DG158" s="124"/>
      <c r="DH158" s="124"/>
      <c r="DI158" s="124"/>
      <c r="DJ158" s="124"/>
      <c r="DK158" s="124"/>
      <c r="DL158" s="124"/>
      <c r="DM158" s="124"/>
      <c r="DN158" s="124"/>
      <c r="DO158" s="124"/>
      <c r="DP158" s="124"/>
      <c r="DQ158" s="124"/>
      <c r="DR158" s="124"/>
      <c r="DS158" s="124"/>
      <c r="DT158" s="124"/>
      <c r="DU158" s="124"/>
      <c r="DV158" s="124"/>
      <c r="DW158" s="124"/>
      <c r="DX158" s="124"/>
      <c r="DY158" s="124"/>
      <c r="DZ158" s="124"/>
      <c r="EA158" s="124"/>
      <c r="EB158" s="124"/>
      <c r="EC158" s="124"/>
      <c r="ED158" s="124"/>
      <c r="EE158" s="124"/>
      <c r="EF158" s="124"/>
      <c r="EG158" s="124"/>
      <c r="EH158" s="124"/>
      <c r="EI158" s="124"/>
      <c r="EJ158" s="124"/>
      <c r="EK158" s="124"/>
      <c r="EL158" s="124"/>
      <c r="EM158" s="124"/>
      <c r="EN158" s="124"/>
      <c r="EO158" s="124"/>
      <c r="EP158" s="124"/>
      <c r="EQ158" s="124"/>
      <c r="ER158" s="124"/>
      <c r="ES158" s="124"/>
      <c r="ET158" s="124"/>
      <c r="EU158" s="124"/>
      <c r="EV158" s="124"/>
      <c r="EW158" s="124"/>
      <c r="EX158" s="124"/>
      <c r="EY158" s="124"/>
      <c r="EZ158" s="124"/>
      <c r="FA158" s="124"/>
    </row>
    <row r="159" spans="2:3" ht="60">
      <c r="B159" s="121" t="s">
        <v>434</v>
      </c>
      <c r="C159" s="133"/>
    </row>
    <row r="160" ht="15">
      <c r="C160" s="133"/>
    </row>
    <row r="161" spans="1:157" s="120" customFormat="1" ht="15">
      <c r="A161" s="153"/>
      <c r="B161" s="137"/>
      <c r="C161" s="124"/>
      <c r="D161" s="124"/>
      <c r="E161" s="135"/>
      <c r="F161" s="15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c r="AR161" s="124"/>
      <c r="AS161" s="124"/>
      <c r="AT161" s="124"/>
      <c r="AU161" s="124"/>
      <c r="AV161" s="124"/>
      <c r="AW161" s="124"/>
      <c r="AX161" s="124"/>
      <c r="AY161" s="124"/>
      <c r="AZ161" s="124"/>
      <c r="BA161" s="124"/>
      <c r="BB161" s="124"/>
      <c r="BC161" s="124"/>
      <c r="BD161" s="124"/>
      <c r="BE161" s="124"/>
      <c r="BF161" s="124"/>
      <c r="BG161" s="124"/>
      <c r="BH161" s="124"/>
      <c r="BI161" s="124"/>
      <c r="BJ161" s="124"/>
      <c r="BK161" s="124"/>
      <c r="BL161" s="124"/>
      <c r="BM161" s="124"/>
      <c r="BN161" s="124"/>
      <c r="BO161" s="124"/>
      <c r="BP161" s="124"/>
      <c r="BQ161" s="124"/>
      <c r="BR161" s="124"/>
      <c r="BS161" s="124"/>
      <c r="BT161" s="124"/>
      <c r="BU161" s="124"/>
      <c r="BV161" s="124"/>
      <c r="BW161" s="124"/>
      <c r="BX161" s="124"/>
      <c r="BY161" s="124"/>
      <c r="BZ161" s="124"/>
      <c r="CA161" s="124"/>
      <c r="CB161" s="124"/>
      <c r="CC161" s="124"/>
      <c r="CD161" s="124"/>
      <c r="CE161" s="124"/>
      <c r="CF161" s="124"/>
      <c r="CG161" s="124"/>
      <c r="CH161" s="124"/>
      <c r="CI161" s="124"/>
      <c r="CJ161" s="124"/>
      <c r="CK161" s="124"/>
      <c r="CL161" s="124"/>
      <c r="CM161" s="124"/>
      <c r="CN161" s="124"/>
      <c r="CO161" s="124"/>
      <c r="CP161" s="124"/>
      <c r="CQ161" s="124"/>
      <c r="CR161" s="124"/>
      <c r="CS161" s="124"/>
      <c r="CT161" s="124"/>
      <c r="CU161" s="124"/>
      <c r="CV161" s="124"/>
      <c r="CW161" s="124"/>
      <c r="CX161" s="124"/>
      <c r="CY161" s="124"/>
      <c r="CZ161" s="124"/>
      <c r="DA161" s="124"/>
      <c r="DB161" s="124"/>
      <c r="DC161" s="124"/>
      <c r="DD161" s="124"/>
      <c r="DE161" s="124"/>
      <c r="DF161" s="124"/>
      <c r="DG161" s="124"/>
      <c r="DH161" s="124"/>
      <c r="DI161" s="124"/>
      <c r="DJ161" s="124"/>
      <c r="DK161" s="124"/>
      <c r="DL161" s="124"/>
      <c r="DM161" s="124"/>
      <c r="DN161" s="124"/>
      <c r="DO161" s="124"/>
      <c r="DP161" s="124"/>
      <c r="DQ161" s="124"/>
      <c r="DR161" s="124"/>
      <c r="DS161" s="124"/>
      <c r="DT161" s="124"/>
      <c r="DU161" s="124"/>
      <c r="DV161" s="124"/>
      <c r="DW161" s="124"/>
      <c r="DX161" s="124"/>
      <c r="DY161" s="124"/>
      <c r="DZ161" s="124"/>
      <c r="EA161" s="124"/>
      <c r="EB161" s="124"/>
      <c r="EC161" s="124"/>
      <c r="ED161" s="124"/>
      <c r="EE161" s="124"/>
      <c r="EF161" s="124"/>
      <c r="EG161" s="124"/>
      <c r="EH161" s="124"/>
      <c r="EI161" s="124"/>
      <c r="EJ161" s="124"/>
      <c r="EK161" s="124"/>
      <c r="EL161" s="124"/>
      <c r="EM161" s="124"/>
      <c r="EN161" s="124"/>
      <c r="EO161" s="124"/>
      <c r="EP161" s="124"/>
      <c r="EQ161" s="124"/>
      <c r="ER161" s="124"/>
      <c r="ES161" s="124"/>
      <c r="ET161" s="124"/>
      <c r="EU161" s="124"/>
      <c r="EV161" s="124"/>
      <c r="EW161" s="124"/>
      <c r="EX161" s="124"/>
      <c r="EY161" s="124"/>
      <c r="EZ161" s="124"/>
      <c r="FA161" s="124"/>
    </row>
    <row r="162" spans="1:6" ht="15">
      <c r="A162" s="146" t="s">
        <v>884</v>
      </c>
      <c r="B162" s="115" t="s">
        <v>882</v>
      </c>
      <c r="C162" s="114" t="s">
        <v>409</v>
      </c>
      <c r="D162" s="127">
        <v>1</v>
      </c>
      <c r="E162" s="128"/>
      <c r="F162" s="129"/>
    </row>
    <row r="163" spans="1:6" ht="15">
      <c r="A163" s="146"/>
      <c r="B163" s="132" t="s">
        <v>438</v>
      </c>
      <c r="C163" s="114"/>
      <c r="D163" s="127"/>
      <c r="E163" s="136"/>
      <c r="F163" s="142"/>
    </row>
    <row r="164" spans="1:157" s="120" customFormat="1" ht="15">
      <c r="A164" s="146"/>
      <c r="B164" s="121" t="s">
        <v>899</v>
      </c>
      <c r="C164" s="114"/>
      <c r="D164" s="127"/>
      <c r="E164" s="135"/>
      <c r="F164" s="142"/>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c r="AR164" s="124"/>
      <c r="AS164" s="124"/>
      <c r="AT164" s="124"/>
      <c r="AU164" s="124"/>
      <c r="AV164" s="124"/>
      <c r="AW164" s="124"/>
      <c r="AX164" s="124"/>
      <c r="AY164" s="124"/>
      <c r="AZ164" s="124"/>
      <c r="BA164" s="124"/>
      <c r="BB164" s="124"/>
      <c r="BC164" s="124"/>
      <c r="BD164" s="124"/>
      <c r="BE164" s="124"/>
      <c r="BF164" s="124"/>
      <c r="BG164" s="124"/>
      <c r="BH164" s="124"/>
      <c r="BI164" s="124"/>
      <c r="BJ164" s="124"/>
      <c r="BK164" s="124"/>
      <c r="BL164" s="124"/>
      <c r="BM164" s="124"/>
      <c r="BN164" s="124"/>
      <c r="BO164" s="124"/>
      <c r="BP164" s="124"/>
      <c r="BQ164" s="124"/>
      <c r="BR164" s="124"/>
      <c r="BS164" s="124"/>
      <c r="BT164" s="124"/>
      <c r="BU164" s="124"/>
      <c r="BV164" s="124"/>
      <c r="BW164" s="124"/>
      <c r="BX164" s="124"/>
      <c r="BY164" s="124"/>
      <c r="BZ164" s="124"/>
      <c r="CA164" s="124"/>
      <c r="CB164" s="124"/>
      <c r="CC164" s="124"/>
      <c r="CD164" s="124"/>
      <c r="CE164" s="124"/>
      <c r="CF164" s="124"/>
      <c r="CG164" s="124"/>
      <c r="CH164" s="124"/>
      <c r="CI164" s="124"/>
      <c r="CJ164" s="124"/>
      <c r="CK164" s="124"/>
      <c r="CL164" s="124"/>
      <c r="CM164" s="124"/>
      <c r="CN164" s="124"/>
      <c r="CO164" s="124"/>
      <c r="CP164" s="124"/>
      <c r="CQ164" s="124"/>
      <c r="CR164" s="124"/>
      <c r="CS164" s="124"/>
      <c r="CT164" s="124"/>
      <c r="CU164" s="124"/>
      <c r="CV164" s="124"/>
      <c r="CW164" s="124"/>
      <c r="CX164" s="124"/>
      <c r="CY164" s="124"/>
      <c r="CZ164" s="124"/>
      <c r="DA164" s="124"/>
      <c r="DB164" s="124"/>
      <c r="DC164" s="124"/>
      <c r="DD164" s="124"/>
      <c r="DE164" s="124"/>
      <c r="DF164" s="124"/>
      <c r="DG164" s="124"/>
      <c r="DH164" s="124"/>
      <c r="DI164" s="124"/>
      <c r="DJ164" s="124"/>
      <c r="DK164" s="124"/>
      <c r="DL164" s="124"/>
      <c r="DM164" s="124"/>
      <c r="DN164" s="124"/>
      <c r="DO164" s="124"/>
      <c r="DP164" s="124"/>
      <c r="DQ164" s="124"/>
      <c r="DR164" s="124"/>
      <c r="DS164" s="124"/>
      <c r="DT164" s="124"/>
      <c r="DU164" s="124"/>
      <c r="DV164" s="124"/>
      <c r="DW164" s="124"/>
      <c r="DX164" s="124"/>
      <c r="DY164" s="124"/>
      <c r="DZ164" s="124"/>
      <c r="EA164" s="124"/>
      <c r="EB164" s="124"/>
      <c r="EC164" s="124"/>
      <c r="ED164" s="124"/>
      <c r="EE164" s="124"/>
      <c r="EF164" s="124"/>
      <c r="EG164" s="124"/>
      <c r="EH164" s="124"/>
      <c r="EI164" s="124"/>
      <c r="EJ164" s="124"/>
      <c r="EK164" s="124"/>
      <c r="EL164" s="124"/>
      <c r="EM164" s="124"/>
      <c r="EN164" s="124"/>
      <c r="EO164" s="124"/>
      <c r="EP164" s="124"/>
      <c r="EQ164" s="124"/>
      <c r="ER164" s="124"/>
      <c r="ES164" s="124"/>
      <c r="ET164" s="124"/>
      <c r="EU164" s="124"/>
      <c r="EV164" s="124"/>
      <c r="EW164" s="124"/>
      <c r="EX164" s="124"/>
      <c r="EY164" s="124"/>
      <c r="EZ164" s="124"/>
      <c r="FA164" s="124"/>
    </row>
    <row r="165" spans="1:157" s="120" customFormat="1" ht="15">
      <c r="A165" s="146"/>
      <c r="B165" s="121" t="s">
        <v>885</v>
      </c>
      <c r="C165" s="114"/>
      <c r="D165" s="127"/>
      <c r="E165" s="135"/>
      <c r="F165" s="142"/>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124"/>
      <c r="AO165" s="124"/>
      <c r="AP165" s="124"/>
      <c r="AQ165" s="124"/>
      <c r="AR165" s="124"/>
      <c r="AS165" s="124"/>
      <c r="AT165" s="124"/>
      <c r="AU165" s="124"/>
      <c r="AV165" s="124"/>
      <c r="AW165" s="124"/>
      <c r="AX165" s="124"/>
      <c r="AY165" s="124"/>
      <c r="AZ165" s="124"/>
      <c r="BA165" s="124"/>
      <c r="BB165" s="124"/>
      <c r="BC165" s="124"/>
      <c r="BD165" s="124"/>
      <c r="BE165" s="124"/>
      <c r="BF165" s="124"/>
      <c r="BG165" s="124"/>
      <c r="BH165" s="124"/>
      <c r="BI165" s="124"/>
      <c r="BJ165" s="124"/>
      <c r="BK165" s="124"/>
      <c r="BL165" s="124"/>
      <c r="BM165" s="124"/>
      <c r="BN165" s="124"/>
      <c r="BO165" s="124"/>
      <c r="BP165" s="124"/>
      <c r="BQ165" s="124"/>
      <c r="BR165" s="124"/>
      <c r="BS165" s="124"/>
      <c r="BT165" s="124"/>
      <c r="BU165" s="124"/>
      <c r="BV165" s="124"/>
      <c r="BW165" s="124"/>
      <c r="BX165" s="124"/>
      <c r="BY165" s="124"/>
      <c r="BZ165" s="124"/>
      <c r="CA165" s="124"/>
      <c r="CB165" s="124"/>
      <c r="CC165" s="124"/>
      <c r="CD165" s="124"/>
      <c r="CE165" s="124"/>
      <c r="CF165" s="124"/>
      <c r="CG165" s="124"/>
      <c r="CH165" s="124"/>
      <c r="CI165" s="124"/>
      <c r="CJ165" s="124"/>
      <c r="CK165" s="124"/>
      <c r="CL165" s="124"/>
      <c r="CM165" s="124"/>
      <c r="CN165" s="124"/>
      <c r="CO165" s="124"/>
      <c r="CP165" s="124"/>
      <c r="CQ165" s="124"/>
      <c r="CR165" s="124"/>
      <c r="CS165" s="124"/>
      <c r="CT165" s="124"/>
      <c r="CU165" s="124"/>
      <c r="CV165" s="124"/>
      <c r="CW165" s="124"/>
      <c r="CX165" s="124"/>
      <c r="CY165" s="124"/>
      <c r="CZ165" s="124"/>
      <c r="DA165" s="124"/>
      <c r="DB165" s="124"/>
      <c r="DC165" s="124"/>
      <c r="DD165" s="124"/>
      <c r="DE165" s="124"/>
      <c r="DF165" s="124"/>
      <c r="DG165" s="124"/>
      <c r="DH165" s="124"/>
      <c r="DI165" s="124"/>
      <c r="DJ165" s="124"/>
      <c r="DK165" s="124"/>
      <c r="DL165" s="124"/>
      <c r="DM165" s="124"/>
      <c r="DN165" s="124"/>
      <c r="DO165" s="124"/>
      <c r="DP165" s="124"/>
      <c r="DQ165" s="124"/>
      <c r="DR165" s="124"/>
      <c r="DS165" s="124"/>
      <c r="DT165" s="124"/>
      <c r="DU165" s="124"/>
      <c r="DV165" s="124"/>
      <c r="DW165" s="124"/>
      <c r="DX165" s="124"/>
      <c r="DY165" s="124"/>
      <c r="DZ165" s="124"/>
      <c r="EA165" s="124"/>
      <c r="EB165" s="124"/>
      <c r="EC165" s="124"/>
      <c r="ED165" s="124"/>
      <c r="EE165" s="124"/>
      <c r="EF165" s="124"/>
      <c r="EG165" s="124"/>
      <c r="EH165" s="124"/>
      <c r="EI165" s="124"/>
      <c r="EJ165" s="124"/>
      <c r="EK165" s="124"/>
      <c r="EL165" s="124"/>
      <c r="EM165" s="124"/>
      <c r="EN165" s="124"/>
      <c r="EO165" s="124"/>
      <c r="EP165" s="124"/>
      <c r="EQ165" s="124"/>
      <c r="ER165" s="124"/>
      <c r="ES165" s="124"/>
      <c r="ET165" s="124"/>
      <c r="EU165" s="124"/>
      <c r="EV165" s="124"/>
      <c r="EW165" s="124"/>
      <c r="EX165" s="124"/>
      <c r="EY165" s="124"/>
      <c r="EZ165" s="124"/>
      <c r="FA165" s="124"/>
    </row>
    <row r="166" spans="1:6" ht="15">
      <c r="A166" s="146"/>
      <c r="B166" s="121" t="s">
        <v>886</v>
      </c>
      <c r="C166" s="114"/>
      <c r="D166" s="127"/>
      <c r="F166" s="142"/>
    </row>
    <row r="167" spans="1:6" ht="15">
      <c r="A167" s="146"/>
      <c r="B167" s="121" t="s">
        <v>891</v>
      </c>
      <c r="C167" s="114"/>
      <c r="D167" s="127"/>
      <c r="F167" s="142"/>
    </row>
    <row r="168" spans="1:6" ht="15">
      <c r="A168" s="146"/>
      <c r="C168" s="114"/>
      <c r="D168" s="127"/>
      <c r="F168" s="142"/>
    </row>
    <row r="169" spans="2:3" ht="15">
      <c r="B169" s="121" t="s">
        <v>895</v>
      </c>
      <c r="C169" s="133"/>
    </row>
    <row r="170" spans="2:3" ht="15">
      <c r="B170" s="121" t="s">
        <v>939</v>
      </c>
      <c r="C170" s="133"/>
    </row>
    <row r="171" spans="2:3" ht="15">
      <c r="B171" s="121" t="s">
        <v>894</v>
      </c>
      <c r="C171" s="133"/>
    </row>
    <row r="172" spans="2:3" ht="15">
      <c r="B172" s="121" t="s">
        <v>893</v>
      </c>
      <c r="C172" s="133"/>
    </row>
    <row r="173" spans="2:3" ht="15">
      <c r="B173" s="121" t="s">
        <v>887</v>
      </c>
      <c r="C173" s="133"/>
    </row>
    <row r="174" spans="2:3" ht="15">
      <c r="B174" s="121" t="s">
        <v>892</v>
      </c>
      <c r="C174" s="133"/>
    </row>
    <row r="175" spans="2:3" ht="15">
      <c r="B175" s="121" t="s">
        <v>896</v>
      </c>
      <c r="C175" s="133"/>
    </row>
    <row r="176" spans="2:3" ht="15">
      <c r="B176" s="121" t="s">
        <v>890</v>
      </c>
      <c r="C176" s="133"/>
    </row>
    <row r="177" ht="15">
      <c r="C177" s="133"/>
    </row>
    <row r="178" spans="2:3" ht="15">
      <c r="B178" s="121" t="s">
        <v>888</v>
      </c>
      <c r="C178" s="133"/>
    </row>
    <row r="179" ht="15">
      <c r="C179" s="133"/>
    </row>
    <row r="180" spans="2:3" ht="30" customHeight="1">
      <c r="B180" s="121" t="s">
        <v>889</v>
      </c>
      <c r="C180" s="133"/>
    </row>
    <row r="181" ht="15">
      <c r="C181" s="133"/>
    </row>
    <row r="182" spans="2:6" ht="15">
      <c r="B182" s="155"/>
      <c r="C182" s="133"/>
      <c r="F182" s="142"/>
    </row>
    <row r="183" spans="1:6" ht="15">
      <c r="A183" s="146" t="s">
        <v>897</v>
      </c>
      <c r="B183" s="115" t="s">
        <v>898</v>
      </c>
      <c r="C183" s="114" t="s">
        <v>409</v>
      </c>
      <c r="D183" s="127">
        <v>1</v>
      </c>
      <c r="E183" s="128"/>
      <c r="F183" s="129"/>
    </row>
    <row r="184" spans="1:6" ht="15">
      <c r="A184" s="146"/>
      <c r="B184" s="132" t="s">
        <v>438</v>
      </c>
      <c r="C184" s="114"/>
      <c r="D184" s="127"/>
      <c r="E184" s="136"/>
      <c r="F184" s="142"/>
    </row>
    <row r="185" spans="1:157" s="120" customFormat="1" ht="15">
      <c r="A185" s="146"/>
      <c r="B185" s="121" t="s">
        <v>900</v>
      </c>
      <c r="C185" s="114"/>
      <c r="D185" s="127"/>
      <c r="E185" s="135"/>
      <c r="F185" s="142"/>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c r="AO185" s="124"/>
      <c r="AP185" s="124"/>
      <c r="AQ185" s="124"/>
      <c r="AR185" s="124"/>
      <c r="AS185" s="124"/>
      <c r="AT185" s="124"/>
      <c r="AU185" s="124"/>
      <c r="AV185" s="124"/>
      <c r="AW185" s="124"/>
      <c r="AX185" s="124"/>
      <c r="AY185" s="124"/>
      <c r="AZ185" s="124"/>
      <c r="BA185" s="124"/>
      <c r="BB185" s="124"/>
      <c r="BC185" s="124"/>
      <c r="BD185" s="124"/>
      <c r="BE185" s="124"/>
      <c r="BF185" s="124"/>
      <c r="BG185" s="124"/>
      <c r="BH185" s="124"/>
      <c r="BI185" s="124"/>
      <c r="BJ185" s="124"/>
      <c r="BK185" s="124"/>
      <c r="BL185" s="124"/>
      <c r="BM185" s="124"/>
      <c r="BN185" s="124"/>
      <c r="BO185" s="124"/>
      <c r="BP185" s="124"/>
      <c r="BQ185" s="124"/>
      <c r="BR185" s="124"/>
      <c r="BS185" s="124"/>
      <c r="BT185" s="124"/>
      <c r="BU185" s="124"/>
      <c r="BV185" s="124"/>
      <c r="BW185" s="124"/>
      <c r="BX185" s="124"/>
      <c r="BY185" s="124"/>
      <c r="BZ185" s="124"/>
      <c r="CA185" s="124"/>
      <c r="CB185" s="124"/>
      <c r="CC185" s="124"/>
      <c r="CD185" s="124"/>
      <c r="CE185" s="124"/>
      <c r="CF185" s="124"/>
      <c r="CG185" s="124"/>
      <c r="CH185" s="124"/>
      <c r="CI185" s="124"/>
      <c r="CJ185" s="124"/>
      <c r="CK185" s="124"/>
      <c r="CL185" s="124"/>
      <c r="CM185" s="124"/>
      <c r="CN185" s="124"/>
      <c r="CO185" s="124"/>
      <c r="CP185" s="124"/>
      <c r="CQ185" s="124"/>
      <c r="CR185" s="124"/>
      <c r="CS185" s="124"/>
      <c r="CT185" s="124"/>
      <c r="CU185" s="124"/>
      <c r="CV185" s="124"/>
      <c r="CW185" s="124"/>
      <c r="CX185" s="124"/>
      <c r="CY185" s="124"/>
      <c r="CZ185" s="124"/>
      <c r="DA185" s="124"/>
      <c r="DB185" s="124"/>
      <c r="DC185" s="124"/>
      <c r="DD185" s="124"/>
      <c r="DE185" s="124"/>
      <c r="DF185" s="124"/>
      <c r="DG185" s="124"/>
      <c r="DH185" s="124"/>
      <c r="DI185" s="124"/>
      <c r="DJ185" s="124"/>
      <c r="DK185" s="124"/>
      <c r="DL185" s="124"/>
      <c r="DM185" s="124"/>
      <c r="DN185" s="124"/>
      <c r="DO185" s="124"/>
      <c r="DP185" s="124"/>
      <c r="DQ185" s="124"/>
      <c r="DR185" s="124"/>
      <c r="DS185" s="124"/>
      <c r="DT185" s="124"/>
      <c r="DU185" s="124"/>
      <c r="DV185" s="124"/>
      <c r="DW185" s="124"/>
      <c r="DX185" s="124"/>
      <c r="DY185" s="124"/>
      <c r="DZ185" s="124"/>
      <c r="EA185" s="124"/>
      <c r="EB185" s="124"/>
      <c r="EC185" s="124"/>
      <c r="ED185" s="124"/>
      <c r="EE185" s="124"/>
      <c r="EF185" s="124"/>
      <c r="EG185" s="124"/>
      <c r="EH185" s="124"/>
      <c r="EI185" s="124"/>
      <c r="EJ185" s="124"/>
      <c r="EK185" s="124"/>
      <c r="EL185" s="124"/>
      <c r="EM185" s="124"/>
      <c r="EN185" s="124"/>
      <c r="EO185" s="124"/>
      <c r="EP185" s="124"/>
      <c r="EQ185" s="124"/>
      <c r="ER185" s="124"/>
      <c r="ES185" s="124"/>
      <c r="ET185" s="124"/>
      <c r="EU185" s="124"/>
      <c r="EV185" s="124"/>
      <c r="EW185" s="124"/>
      <c r="EX185" s="124"/>
      <c r="EY185" s="124"/>
      <c r="EZ185" s="124"/>
      <c r="FA185" s="124"/>
    </row>
    <row r="186" spans="1:157" s="120" customFormat="1" ht="15">
      <c r="A186" s="146"/>
      <c r="B186" s="121" t="s">
        <v>885</v>
      </c>
      <c r="C186" s="114"/>
      <c r="D186" s="127"/>
      <c r="E186" s="135"/>
      <c r="F186" s="142"/>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c r="AN186" s="124"/>
      <c r="AO186" s="124"/>
      <c r="AP186" s="124"/>
      <c r="AQ186" s="124"/>
      <c r="AR186" s="124"/>
      <c r="AS186" s="124"/>
      <c r="AT186" s="124"/>
      <c r="AU186" s="124"/>
      <c r="AV186" s="124"/>
      <c r="AW186" s="124"/>
      <c r="AX186" s="124"/>
      <c r="AY186" s="124"/>
      <c r="AZ186" s="124"/>
      <c r="BA186" s="124"/>
      <c r="BB186" s="124"/>
      <c r="BC186" s="124"/>
      <c r="BD186" s="124"/>
      <c r="BE186" s="124"/>
      <c r="BF186" s="124"/>
      <c r="BG186" s="124"/>
      <c r="BH186" s="124"/>
      <c r="BI186" s="124"/>
      <c r="BJ186" s="124"/>
      <c r="BK186" s="124"/>
      <c r="BL186" s="124"/>
      <c r="BM186" s="124"/>
      <c r="BN186" s="124"/>
      <c r="BO186" s="124"/>
      <c r="BP186" s="124"/>
      <c r="BQ186" s="124"/>
      <c r="BR186" s="124"/>
      <c r="BS186" s="124"/>
      <c r="BT186" s="124"/>
      <c r="BU186" s="124"/>
      <c r="BV186" s="124"/>
      <c r="BW186" s="124"/>
      <c r="BX186" s="124"/>
      <c r="BY186" s="124"/>
      <c r="BZ186" s="124"/>
      <c r="CA186" s="124"/>
      <c r="CB186" s="124"/>
      <c r="CC186" s="124"/>
      <c r="CD186" s="124"/>
      <c r="CE186" s="124"/>
      <c r="CF186" s="124"/>
      <c r="CG186" s="124"/>
      <c r="CH186" s="124"/>
      <c r="CI186" s="124"/>
      <c r="CJ186" s="124"/>
      <c r="CK186" s="124"/>
      <c r="CL186" s="124"/>
      <c r="CM186" s="124"/>
      <c r="CN186" s="124"/>
      <c r="CO186" s="124"/>
      <c r="CP186" s="124"/>
      <c r="CQ186" s="124"/>
      <c r="CR186" s="124"/>
      <c r="CS186" s="124"/>
      <c r="CT186" s="124"/>
      <c r="CU186" s="124"/>
      <c r="CV186" s="124"/>
      <c r="CW186" s="124"/>
      <c r="CX186" s="124"/>
      <c r="CY186" s="124"/>
      <c r="CZ186" s="124"/>
      <c r="DA186" s="124"/>
      <c r="DB186" s="124"/>
      <c r="DC186" s="124"/>
      <c r="DD186" s="124"/>
      <c r="DE186" s="124"/>
      <c r="DF186" s="124"/>
      <c r="DG186" s="124"/>
      <c r="DH186" s="124"/>
      <c r="DI186" s="124"/>
      <c r="DJ186" s="124"/>
      <c r="DK186" s="124"/>
      <c r="DL186" s="124"/>
      <c r="DM186" s="124"/>
      <c r="DN186" s="124"/>
      <c r="DO186" s="124"/>
      <c r="DP186" s="124"/>
      <c r="DQ186" s="124"/>
      <c r="DR186" s="124"/>
      <c r="DS186" s="124"/>
      <c r="DT186" s="124"/>
      <c r="DU186" s="124"/>
      <c r="DV186" s="124"/>
      <c r="DW186" s="124"/>
      <c r="DX186" s="124"/>
      <c r="DY186" s="124"/>
      <c r="DZ186" s="124"/>
      <c r="EA186" s="124"/>
      <c r="EB186" s="124"/>
      <c r="EC186" s="124"/>
      <c r="ED186" s="124"/>
      <c r="EE186" s="124"/>
      <c r="EF186" s="124"/>
      <c r="EG186" s="124"/>
      <c r="EH186" s="124"/>
      <c r="EI186" s="124"/>
      <c r="EJ186" s="124"/>
      <c r="EK186" s="124"/>
      <c r="EL186" s="124"/>
      <c r="EM186" s="124"/>
      <c r="EN186" s="124"/>
      <c r="EO186" s="124"/>
      <c r="EP186" s="124"/>
      <c r="EQ186" s="124"/>
      <c r="ER186" s="124"/>
      <c r="ES186" s="124"/>
      <c r="ET186" s="124"/>
      <c r="EU186" s="124"/>
      <c r="EV186" s="124"/>
      <c r="EW186" s="124"/>
      <c r="EX186" s="124"/>
      <c r="EY186" s="124"/>
      <c r="EZ186" s="124"/>
      <c r="FA186" s="124"/>
    </row>
    <row r="187" spans="1:6" ht="15">
      <c r="A187" s="146"/>
      <c r="B187" s="121" t="s">
        <v>348</v>
      </c>
      <c r="C187" s="114"/>
      <c r="D187" s="127"/>
      <c r="F187" s="142"/>
    </row>
    <row r="188" spans="1:6" ht="15">
      <c r="A188" s="146"/>
      <c r="B188" s="121" t="s">
        <v>901</v>
      </c>
      <c r="C188" s="114"/>
      <c r="D188" s="127"/>
      <c r="F188" s="142"/>
    </row>
    <row r="189" spans="1:6" ht="15">
      <c r="A189" s="146"/>
      <c r="C189" s="114"/>
      <c r="D189" s="127"/>
      <c r="F189" s="142"/>
    </row>
    <row r="190" spans="2:3" ht="15">
      <c r="B190" s="121" t="s">
        <v>902</v>
      </c>
      <c r="C190" s="133"/>
    </row>
    <row r="191" spans="2:3" ht="15">
      <c r="B191" s="121" t="s">
        <v>940</v>
      </c>
      <c r="C191" s="133"/>
    </row>
    <row r="192" spans="2:3" ht="15">
      <c r="B192" s="121" t="s">
        <v>909</v>
      </c>
      <c r="C192" s="133"/>
    </row>
    <row r="193" spans="2:3" ht="15">
      <c r="B193" s="121" t="s">
        <v>910</v>
      </c>
      <c r="C193" s="133"/>
    </row>
    <row r="194" spans="2:3" ht="15">
      <c r="B194" s="121" t="s">
        <v>911</v>
      </c>
      <c r="C194" s="133"/>
    </row>
    <row r="195" spans="2:3" ht="15">
      <c r="B195" s="121" t="s">
        <v>0</v>
      </c>
      <c r="C195" s="133"/>
    </row>
    <row r="196" spans="2:3" ht="15">
      <c r="B196" s="121" t="s">
        <v>896</v>
      </c>
      <c r="C196" s="133"/>
    </row>
    <row r="197" spans="2:3" ht="15">
      <c r="B197" s="121" t="s">
        <v>914</v>
      </c>
      <c r="C197" s="133"/>
    </row>
    <row r="198" ht="15">
      <c r="C198" s="133"/>
    </row>
    <row r="199" spans="2:3" ht="15.75" customHeight="1">
      <c r="B199" s="121" t="s">
        <v>1</v>
      </c>
      <c r="C199" s="133"/>
    </row>
    <row r="200" ht="15">
      <c r="C200" s="133"/>
    </row>
    <row r="201" spans="2:3" ht="30" customHeight="1">
      <c r="B201" s="121" t="s">
        <v>797</v>
      </c>
      <c r="C201" s="133"/>
    </row>
    <row r="202" ht="15">
      <c r="B202" s="124"/>
    </row>
    <row r="204" spans="1:6" ht="15">
      <c r="A204" s="153" t="s">
        <v>2</v>
      </c>
      <c r="B204" s="115" t="s">
        <v>3</v>
      </c>
      <c r="C204" s="115" t="s">
        <v>409</v>
      </c>
      <c r="D204" s="127">
        <v>1</v>
      </c>
      <c r="E204" s="128"/>
      <c r="F204" s="129"/>
    </row>
    <row r="205" spans="1:6" ht="15">
      <c r="A205" s="153"/>
      <c r="B205" s="132" t="s">
        <v>438</v>
      </c>
      <c r="C205" s="115"/>
      <c r="D205" s="127"/>
      <c r="F205" s="142"/>
    </row>
    <row r="206" spans="1:3" ht="15">
      <c r="A206" s="153"/>
      <c r="B206" s="121" t="s">
        <v>412</v>
      </c>
      <c r="C206" s="133"/>
    </row>
    <row r="207" spans="1:3" ht="10.5" customHeight="1">
      <c r="A207" s="153"/>
      <c r="C207" s="133"/>
    </row>
    <row r="208" spans="1:6" ht="15">
      <c r="A208" s="153"/>
      <c r="B208" s="156" t="s">
        <v>915</v>
      </c>
      <c r="C208" s="157" t="s">
        <v>735</v>
      </c>
      <c r="D208" s="158" t="s">
        <v>775</v>
      </c>
      <c r="E208" s="159"/>
      <c r="F208" s="128"/>
    </row>
    <row r="209" spans="1:5" ht="15">
      <c r="A209" s="153"/>
      <c r="B209" s="156" t="s">
        <v>916</v>
      </c>
      <c r="C209" s="157" t="s">
        <v>727</v>
      </c>
      <c r="D209" s="158" t="s">
        <v>734</v>
      </c>
      <c r="E209" s="160"/>
    </row>
    <row r="210" spans="1:5" ht="30">
      <c r="A210" s="153"/>
      <c r="B210" s="156" t="s">
        <v>790</v>
      </c>
      <c r="C210" s="157" t="s">
        <v>727</v>
      </c>
      <c r="D210" s="158" t="s">
        <v>734</v>
      </c>
      <c r="E210" s="160"/>
    </row>
    <row r="211" spans="2:4" ht="15">
      <c r="B211" s="156" t="s">
        <v>791</v>
      </c>
      <c r="C211" s="157" t="s">
        <v>872</v>
      </c>
      <c r="D211" s="158" t="s">
        <v>734</v>
      </c>
    </row>
    <row r="212" ht="15">
      <c r="C212" s="133"/>
    </row>
    <row r="213" spans="2:3" ht="30">
      <c r="B213" s="121" t="s">
        <v>4</v>
      </c>
      <c r="C213" s="133"/>
    </row>
    <row r="214" ht="15">
      <c r="C214" s="133"/>
    </row>
    <row r="215" ht="15">
      <c r="C215" s="133"/>
    </row>
    <row r="216" spans="1:6" ht="15">
      <c r="A216" s="153" t="s">
        <v>5</v>
      </c>
      <c r="B216" s="115" t="s">
        <v>6</v>
      </c>
      <c r="C216" s="115" t="s">
        <v>409</v>
      </c>
      <c r="D216" s="127">
        <v>1</v>
      </c>
      <c r="E216" s="128"/>
      <c r="F216" s="129"/>
    </row>
    <row r="217" spans="1:6" ht="15">
      <c r="A217" s="153"/>
      <c r="B217" s="132" t="s">
        <v>438</v>
      </c>
      <c r="C217" s="115"/>
      <c r="D217" s="127"/>
      <c r="F217" s="142"/>
    </row>
    <row r="218" spans="1:3" ht="15">
      <c r="A218" s="153"/>
      <c r="B218" s="121" t="s">
        <v>412</v>
      </c>
      <c r="C218" s="133"/>
    </row>
    <row r="219" spans="1:3" ht="10.5" customHeight="1">
      <c r="A219" s="153"/>
      <c r="C219" s="133"/>
    </row>
    <row r="220" spans="1:5" ht="15">
      <c r="A220" s="153"/>
      <c r="B220" s="156" t="s">
        <v>917</v>
      </c>
      <c r="C220" s="133" t="s">
        <v>735</v>
      </c>
      <c r="D220" s="134">
        <v>4.6</v>
      </c>
      <c r="E220" s="160"/>
    </row>
    <row r="221" spans="1:8" s="163" customFormat="1" ht="15">
      <c r="A221" s="161"/>
      <c r="B221" s="162" t="s">
        <v>918</v>
      </c>
      <c r="C221" s="133" t="s">
        <v>727</v>
      </c>
      <c r="D221" s="134">
        <v>2</v>
      </c>
      <c r="E221" s="135"/>
      <c r="F221" s="142"/>
      <c r="H221" s="124"/>
    </row>
    <row r="222" spans="1:8" s="163" customFormat="1" ht="15">
      <c r="A222" s="161"/>
      <c r="B222" s="162" t="s">
        <v>793</v>
      </c>
      <c r="C222" s="133" t="s">
        <v>727</v>
      </c>
      <c r="D222" s="134">
        <v>2</v>
      </c>
      <c r="E222" s="135"/>
      <c r="F222" s="142"/>
      <c r="H222" s="124"/>
    </row>
    <row r="223" spans="2:4" ht="30">
      <c r="B223" s="156" t="s">
        <v>794</v>
      </c>
      <c r="C223" s="133" t="s">
        <v>727</v>
      </c>
      <c r="D223" s="134">
        <v>1</v>
      </c>
    </row>
    <row r="224" spans="2:4" ht="15">
      <c r="B224" s="156" t="s">
        <v>919</v>
      </c>
      <c r="C224" s="133" t="s">
        <v>727</v>
      </c>
      <c r="D224" s="134">
        <v>1</v>
      </c>
    </row>
    <row r="225" spans="2:4" ht="30">
      <c r="B225" s="156" t="s">
        <v>795</v>
      </c>
      <c r="C225" s="133" t="s">
        <v>727</v>
      </c>
      <c r="D225" s="134">
        <v>1</v>
      </c>
    </row>
    <row r="226" spans="2:4" ht="15">
      <c r="B226" s="156" t="s">
        <v>796</v>
      </c>
      <c r="C226" s="133" t="s">
        <v>872</v>
      </c>
      <c r="D226" s="134">
        <v>1</v>
      </c>
    </row>
    <row r="227" spans="2:3" ht="15">
      <c r="B227" s="156"/>
      <c r="C227" s="133"/>
    </row>
    <row r="228" spans="2:3" ht="45">
      <c r="B228" s="121" t="s">
        <v>792</v>
      </c>
      <c r="C228" s="133"/>
    </row>
    <row r="229" ht="15">
      <c r="C229" s="133"/>
    </row>
    <row r="230" ht="15">
      <c r="C230" s="133"/>
    </row>
    <row r="231" spans="1:6" ht="15">
      <c r="A231" s="153" t="s">
        <v>404</v>
      </c>
      <c r="B231" s="115" t="s">
        <v>403</v>
      </c>
      <c r="C231" s="115" t="s">
        <v>409</v>
      </c>
      <c r="D231" s="127">
        <v>1</v>
      </c>
      <c r="E231" s="128"/>
      <c r="F231" s="129"/>
    </row>
    <row r="232" spans="1:6" ht="15">
      <c r="A232" s="153"/>
      <c r="B232" s="132" t="s">
        <v>438</v>
      </c>
      <c r="C232" s="115"/>
      <c r="D232" s="127"/>
      <c r="F232" s="142"/>
    </row>
    <row r="233" spans="1:6" s="163" customFormat="1" ht="15">
      <c r="A233" s="161"/>
      <c r="B233" s="121" t="s">
        <v>873</v>
      </c>
      <c r="C233" s="133"/>
      <c r="D233" s="164"/>
      <c r="E233" s="135"/>
      <c r="F233" s="142"/>
    </row>
    <row r="234" spans="1:6" s="163" customFormat="1" ht="15">
      <c r="A234" s="161"/>
      <c r="B234" s="121"/>
      <c r="C234" s="133"/>
      <c r="D234" s="164"/>
      <c r="E234" s="135"/>
      <c r="F234" s="142"/>
    </row>
    <row r="235" spans="1:12" s="163" customFormat="1" ht="13.5" customHeight="1">
      <c r="A235" s="161"/>
      <c r="B235" s="156" t="s">
        <v>874</v>
      </c>
      <c r="C235" s="157" t="s">
        <v>735</v>
      </c>
      <c r="D235" s="158" t="s">
        <v>775</v>
      </c>
      <c r="E235" s="135"/>
      <c r="F235" s="142"/>
      <c r="H235" s="124"/>
      <c r="I235" s="124"/>
      <c r="J235" s="124"/>
      <c r="K235" s="124"/>
      <c r="L235" s="124"/>
    </row>
    <row r="236" spans="1:8" s="163" customFormat="1" ht="15">
      <c r="A236" s="161"/>
      <c r="B236" s="156" t="s">
        <v>920</v>
      </c>
      <c r="C236" s="157" t="s">
        <v>727</v>
      </c>
      <c r="D236" s="158" t="s">
        <v>776</v>
      </c>
      <c r="E236" s="135"/>
      <c r="F236" s="142"/>
      <c r="H236" s="124"/>
    </row>
    <row r="237" spans="1:8" s="163" customFormat="1" ht="15">
      <c r="A237" s="161"/>
      <c r="B237" s="162" t="s">
        <v>787</v>
      </c>
      <c r="C237" s="157" t="s">
        <v>727</v>
      </c>
      <c r="D237" s="158" t="s">
        <v>734</v>
      </c>
      <c r="E237" s="135"/>
      <c r="F237" s="142"/>
      <c r="H237" s="124"/>
    </row>
    <row r="238" spans="1:12" s="163" customFormat="1" ht="15">
      <c r="A238" s="161"/>
      <c r="B238" s="156" t="s">
        <v>875</v>
      </c>
      <c r="C238" s="157" t="s">
        <v>727</v>
      </c>
      <c r="D238" s="158" t="s">
        <v>734</v>
      </c>
      <c r="E238" s="135"/>
      <c r="F238" s="142"/>
      <c r="H238" s="124"/>
      <c r="I238" s="124"/>
      <c r="J238" s="124"/>
      <c r="K238" s="124"/>
      <c r="L238" s="124"/>
    </row>
    <row r="239" spans="1:12" s="163" customFormat="1" ht="15">
      <c r="A239" s="161"/>
      <c r="B239" s="162" t="s">
        <v>921</v>
      </c>
      <c r="C239" s="133" t="s">
        <v>727</v>
      </c>
      <c r="D239" s="134">
        <v>9</v>
      </c>
      <c r="E239" s="135"/>
      <c r="F239" s="142"/>
      <c r="H239" s="124"/>
      <c r="I239" s="124"/>
      <c r="J239" s="124"/>
      <c r="K239" s="124"/>
      <c r="L239" s="124"/>
    </row>
    <row r="240" spans="1:12" s="163" customFormat="1" ht="15">
      <c r="A240" s="161"/>
      <c r="B240" s="162" t="s">
        <v>788</v>
      </c>
      <c r="C240" s="133" t="s">
        <v>727</v>
      </c>
      <c r="D240" s="134">
        <v>9</v>
      </c>
      <c r="E240" s="135"/>
      <c r="F240" s="142"/>
      <c r="H240" s="124"/>
      <c r="J240" s="124"/>
      <c r="K240" s="124"/>
      <c r="L240" s="124"/>
    </row>
    <row r="241" spans="1:12" s="163" customFormat="1" ht="15">
      <c r="A241" s="161"/>
      <c r="B241" s="162" t="s">
        <v>878</v>
      </c>
      <c r="C241" s="133" t="s">
        <v>727</v>
      </c>
      <c r="D241" s="134">
        <v>1</v>
      </c>
      <c r="E241" s="135"/>
      <c r="F241" s="142"/>
      <c r="H241" s="124"/>
      <c r="J241" s="124"/>
      <c r="K241" s="124"/>
      <c r="L241" s="124"/>
    </row>
    <row r="242" spans="1:12" s="163" customFormat="1" ht="15">
      <c r="A242" s="161"/>
      <c r="B242" s="162" t="s">
        <v>922</v>
      </c>
      <c r="C242" s="133" t="s">
        <v>727</v>
      </c>
      <c r="D242" s="134">
        <v>1</v>
      </c>
      <c r="E242" s="135"/>
      <c r="F242" s="142"/>
      <c r="H242" s="124"/>
      <c r="I242" s="124"/>
      <c r="J242" s="124"/>
      <c r="K242" s="124"/>
      <c r="L242" s="124"/>
    </row>
    <row r="243" spans="1:8" s="163" customFormat="1" ht="15">
      <c r="A243" s="165"/>
      <c r="B243" s="156" t="s">
        <v>877</v>
      </c>
      <c r="C243" s="133" t="s">
        <v>876</v>
      </c>
      <c r="D243" s="134">
        <v>1</v>
      </c>
      <c r="E243" s="135"/>
      <c r="F243" s="142"/>
      <c r="H243" s="124"/>
    </row>
    <row r="244" spans="2:6" ht="15">
      <c r="B244" s="156"/>
      <c r="C244" s="133"/>
      <c r="F244" s="142"/>
    </row>
    <row r="245" spans="2:3" ht="60">
      <c r="B245" s="121" t="s">
        <v>789</v>
      </c>
      <c r="C245" s="133"/>
    </row>
    <row r="246" ht="15">
      <c r="C246" s="133"/>
    </row>
    <row r="247" spans="2:3" ht="30">
      <c r="B247" s="121" t="s">
        <v>867</v>
      </c>
      <c r="C247" s="133"/>
    </row>
    <row r="248" spans="1:6" ht="15">
      <c r="A248" s="131"/>
      <c r="B248" s="137"/>
      <c r="C248" s="124"/>
      <c r="D248" s="124"/>
      <c r="E248" s="166"/>
      <c r="F248" s="163"/>
    </row>
    <row r="249" spans="1:6" ht="15">
      <c r="A249" s="131"/>
      <c r="B249" s="137"/>
      <c r="C249" s="124"/>
      <c r="D249" s="124"/>
      <c r="E249" s="166"/>
      <c r="F249" s="163"/>
    </row>
    <row r="250" spans="1:6" ht="15">
      <c r="A250" s="153" t="s">
        <v>868</v>
      </c>
      <c r="B250" s="115" t="s">
        <v>869</v>
      </c>
      <c r="C250" s="115" t="s">
        <v>409</v>
      </c>
      <c r="D250" s="127">
        <v>1</v>
      </c>
      <c r="E250" s="128"/>
      <c r="F250" s="129"/>
    </row>
    <row r="251" spans="1:6" ht="15">
      <c r="A251" s="153"/>
      <c r="B251" s="132" t="s">
        <v>438</v>
      </c>
      <c r="C251" s="115"/>
      <c r="D251" s="127"/>
      <c r="F251" s="142"/>
    </row>
    <row r="252" spans="1:6" ht="15">
      <c r="A252" s="153"/>
      <c r="B252" s="121" t="s">
        <v>870</v>
      </c>
      <c r="C252" s="133"/>
      <c r="F252" s="142"/>
    </row>
    <row r="253" spans="1:6" ht="15">
      <c r="A253" s="153"/>
      <c r="C253" s="133"/>
      <c r="F253" s="142"/>
    </row>
    <row r="254" spans="1:6" ht="15">
      <c r="A254" s="153"/>
      <c r="B254" s="156" t="s">
        <v>798</v>
      </c>
      <c r="C254" s="157" t="s">
        <v>735</v>
      </c>
      <c r="D254" s="158" t="s">
        <v>799</v>
      </c>
      <c r="F254" s="142"/>
    </row>
    <row r="255" spans="1:12" ht="15">
      <c r="A255" s="153"/>
      <c r="B255" s="156" t="s">
        <v>923</v>
      </c>
      <c r="C255" s="157" t="s">
        <v>727</v>
      </c>
      <c r="D255" s="158" t="s">
        <v>734</v>
      </c>
      <c r="F255" s="142"/>
      <c r="I255" s="163"/>
      <c r="J255" s="163"/>
      <c r="K255" s="163"/>
      <c r="L255" s="163"/>
    </row>
    <row r="256" spans="1:12" ht="15">
      <c r="A256" s="153"/>
      <c r="B256" s="156" t="s">
        <v>924</v>
      </c>
      <c r="C256" s="157" t="s">
        <v>727</v>
      </c>
      <c r="D256" s="158" t="s">
        <v>734</v>
      </c>
      <c r="F256" s="142"/>
      <c r="I256" s="163"/>
      <c r="J256" s="163"/>
      <c r="K256" s="163"/>
      <c r="L256" s="163"/>
    </row>
    <row r="257" spans="1:6" ht="15">
      <c r="A257" s="153"/>
      <c r="B257" s="156" t="s">
        <v>925</v>
      </c>
      <c r="C257" s="157" t="s">
        <v>727</v>
      </c>
      <c r="D257" s="158" t="s">
        <v>800</v>
      </c>
      <c r="F257" s="142"/>
    </row>
    <row r="258" spans="1:6" ht="15">
      <c r="A258" s="153"/>
      <c r="B258" s="156" t="s">
        <v>871</v>
      </c>
      <c r="C258" s="133" t="s">
        <v>727</v>
      </c>
      <c r="D258" s="134">
        <v>3</v>
      </c>
      <c r="F258" s="142"/>
    </row>
    <row r="259" spans="1:6" ht="30">
      <c r="A259" s="153"/>
      <c r="B259" s="156" t="s">
        <v>926</v>
      </c>
      <c r="C259" s="133" t="s">
        <v>727</v>
      </c>
      <c r="D259" s="134">
        <v>1</v>
      </c>
      <c r="F259" s="142"/>
    </row>
    <row r="260" spans="1:12" s="120" customFormat="1" ht="15">
      <c r="A260" s="114"/>
      <c r="B260" s="156" t="s">
        <v>801</v>
      </c>
      <c r="C260" s="133" t="s">
        <v>872</v>
      </c>
      <c r="D260" s="134">
        <v>1</v>
      </c>
      <c r="E260" s="135"/>
      <c r="F260" s="142"/>
      <c r="H260" s="124"/>
      <c r="I260" s="124"/>
      <c r="J260" s="124"/>
      <c r="K260" s="124"/>
      <c r="L260" s="124"/>
    </row>
    <row r="261" spans="1:12" s="120" customFormat="1" ht="15">
      <c r="A261" s="114"/>
      <c r="B261" s="121"/>
      <c r="C261" s="133"/>
      <c r="D261" s="134"/>
      <c r="E261" s="135"/>
      <c r="F261" s="142"/>
      <c r="H261" s="124"/>
      <c r="I261" s="124"/>
      <c r="J261" s="124"/>
      <c r="K261" s="124"/>
      <c r="L261" s="124"/>
    </row>
    <row r="262" spans="2:3" ht="60">
      <c r="B262" s="121" t="s">
        <v>802</v>
      </c>
      <c r="C262" s="133"/>
    </row>
    <row r="263" ht="15">
      <c r="C263" s="133"/>
    </row>
    <row r="264" spans="2:3" ht="30">
      <c r="B264" s="121" t="s">
        <v>867</v>
      </c>
      <c r="C264" s="133"/>
    </row>
    <row r="265" ht="15">
      <c r="C265" s="133"/>
    </row>
    <row r="266" ht="15">
      <c r="C266" s="133"/>
    </row>
    <row r="267" spans="1:6" ht="15">
      <c r="A267" s="153" t="s">
        <v>803</v>
      </c>
      <c r="B267" s="115" t="s">
        <v>804</v>
      </c>
      <c r="C267" s="115" t="s">
        <v>409</v>
      </c>
      <c r="D267" s="127">
        <v>1</v>
      </c>
      <c r="E267" s="128"/>
      <c r="F267" s="129"/>
    </row>
    <row r="268" spans="1:6" ht="15">
      <c r="A268" s="153"/>
      <c r="B268" s="132" t="s">
        <v>438</v>
      </c>
      <c r="C268" s="115"/>
      <c r="D268" s="127"/>
      <c r="F268" s="142"/>
    </row>
    <row r="269" spans="1:6" s="163" customFormat="1" ht="15">
      <c r="A269" s="161"/>
      <c r="B269" s="121" t="s">
        <v>412</v>
      </c>
      <c r="C269" s="133"/>
      <c r="D269" s="164"/>
      <c r="E269" s="135"/>
      <c r="F269" s="142"/>
    </row>
    <row r="270" spans="1:6" s="163" customFormat="1" ht="15">
      <c r="A270" s="161"/>
      <c r="B270" s="121"/>
      <c r="C270" s="133"/>
      <c r="D270" s="164"/>
      <c r="E270" s="135"/>
      <c r="F270" s="142"/>
    </row>
    <row r="271" spans="1:8" s="163" customFormat="1" ht="15">
      <c r="A271" s="161"/>
      <c r="B271" s="156" t="s">
        <v>927</v>
      </c>
      <c r="C271" s="133" t="s">
        <v>727</v>
      </c>
      <c r="D271" s="134">
        <v>1</v>
      </c>
      <c r="E271" s="135"/>
      <c r="F271" s="142"/>
      <c r="H271" s="124"/>
    </row>
    <row r="272" spans="1:8" s="163" customFormat="1" ht="15">
      <c r="A272" s="161"/>
      <c r="B272" s="156" t="s">
        <v>808</v>
      </c>
      <c r="C272" s="133" t="s">
        <v>727</v>
      </c>
      <c r="D272" s="134">
        <v>1</v>
      </c>
      <c r="E272" s="135"/>
      <c r="F272" s="142"/>
      <c r="H272" s="124"/>
    </row>
    <row r="273" spans="1:8" s="163" customFormat="1" ht="15">
      <c r="A273" s="161"/>
      <c r="B273" s="156" t="s">
        <v>805</v>
      </c>
      <c r="C273" s="133" t="s">
        <v>727</v>
      </c>
      <c r="D273" s="134">
        <v>1</v>
      </c>
      <c r="E273" s="135"/>
      <c r="F273" s="142"/>
      <c r="H273" s="124"/>
    </row>
    <row r="274" spans="1:8" s="163" customFormat="1" ht="13.5" customHeight="1">
      <c r="A274" s="161"/>
      <c r="B274" s="156" t="s">
        <v>809</v>
      </c>
      <c r="C274" s="157" t="s">
        <v>735</v>
      </c>
      <c r="D274" s="158" t="s">
        <v>810</v>
      </c>
      <c r="E274" s="135"/>
      <c r="F274" s="142"/>
      <c r="H274" s="124"/>
    </row>
    <row r="275" spans="1:8" s="163" customFormat="1" ht="15">
      <c r="A275" s="161"/>
      <c r="B275" s="156" t="s">
        <v>928</v>
      </c>
      <c r="C275" s="157" t="s">
        <v>727</v>
      </c>
      <c r="D275" s="158" t="s">
        <v>734</v>
      </c>
      <c r="E275" s="135"/>
      <c r="F275" s="142"/>
      <c r="H275" s="124"/>
    </row>
    <row r="276" spans="1:8" s="163" customFormat="1" ht="15">
      <c r="A276" s="161"/>
      <c r="B276" s="162" t="s">
        <v>921</v>
      </c>
      <c r="C276" s="133" t="s">
        <v>727</v>
      </c>
      <c r="D276" s="134">
        <v>1</v>
      </c>
      <c r="E276" s="135"/>
      <c r="F276" s="142"/>
      <c r="H276" s="124"/>
    </row>
    <row r="277" spans="1:8" s="163" customFormat="1" ht="15">
      <c r="A277" s="161"/>
      <c r="B277" s="162" t="s">
        <v>811</v>
      </c>
      <c r="C277" s="133" t="s">
        <v>727</v>
      </c>
      <c r="D277" s="134">
        <v>1</v>
      </c>
      <c r="E277" s="135"/>
      <c r="F277" s="142"/>
      <c r="H277" s="124"/>
    </row>
    <row r="278" spans="1:8" s="163" customFormat="1" ht="15">
      <c r="A278" s="161"/>
      <c r="B278" s="162" t="s">
        <v>929</v>
      </c>
      <c r="C278" s="133" t="s">
        <v>727</v>
      </c>
      <c r="D278" s="134">
        <v>1</v>
      </c>
      <c r="E278" s="135"/>
      <c r="F278" s="142"/>
      <c r="H278" s="124"/>
    </row>
    <row r="279" spans="1:8" s="163" customFormat="1" ht="15">
      <c r="A279" s="161"/>
      <c r="B279" s="162" t="s">
        <v>930</v>
      </c>
      <c r="C279" s="133" t="s">
        <v>735</v>
      </c>
      <c r="D279" s="134">
        <v>24.6</v>
      </c>
      <c r="E279" s="135"/>
      <c r="F279" s="142"/>
      <c r="H279" s="124"/>
    </row>
    <row r="280" spans="1:8" s="163" customFormat="1" ht="15">
      <c r="A280" s="161"/>
      <c r="B280" s="162" t="s">
        <v>806</v>
      </c>
      <c r="C280" s="133" t="s">
        <v>727</v>
      </c>
      <c r="D280" s="134">
        <v>1</v>
      </c>
      <c r="E280" s="135"/>
      <c r="F280" s="142"/>
      <c r="H280" s="124"/>
    </row>
    <row r="281" spans="1:8" s="163" customFormat="1" ht="15">
      <c r="A281" s="161"/>
      <c r="B281" s="162" t="s">
        <v>807</v>
      </c>
      <c r="C281" s="133" t="s">
        <v>727</v>
      </c>
      <c r="D281" s="134">
        <v>1</v>
      </c>
      <c r="E281" s="135"/>
      <c r="F281" s="142"/>
      <c r="H281" s="124"/>
    </row>
    <row r="282" spans="1:8" s="163" customFormat="1" ht="15">
      <c r="A282" s="161"/>
      <c r="B282" s="162" t="s">
        <v>931</v>
      </c>
      <c r="C282" s="133" t="s">
        <v>727</v>
      </c>
      <c r="D282" s="134">
        <v>2</v>
      </c>
      <c r="E282" s="135"/>
      <c r="F282" s="142"/>
      <c r="H282" s="124"/>
    </row>
    <row r="283" spans="1:12" s="163" customFormat="1" ht="15">
      <c r="A283" s="161"/>
      <c r="B283" s="162" t="s">
        <v>932</v>
      </c>
      <c r="C283" s="133" t="s">
        <v>727</v>
      </c>
      <c r="D283" s="134">
        <v>1</v>
      </c>
      <c r="E283" s="135"/>
      <c r="F283" s="142"/>
      <c r="H283" s="124"/>
      <c r="I283" s="124"/>
      <c r="J283" s="124"/>
      <c r="K283" s="124"/>
      <c r="L283" s="124"/>
    </row>
    <row r="284" spans="1:12" s="163" customFormat="1" ht="15">
      <c r="A284" s="165"/>
      <c r="B284" s="156" t="s">
        <v>877</v>
      </c>
      <c r="C284" s="133" t="s">
        <v>876</v>
      </c>
      <c r="D284" s="134">
        <v>1</v>
      </c>
      <c r="E284" s="135"/>
      <c r="F284" s="142"/>
      <c r="H284" s="124"/>
      <c r="I284" s="124"/>
      <c r="J284" s="124"/>
      <c r="K284" s="124"/>
      <c r="L284" s="124"/>
    </row>
    <row r="285" spans="2:6" ht="15">
      <c r="B285" s="156"/>
      <c r="C285" s="133"/>
      <c r="F285" s="142"/>
    </row>
    <row r="286" spans="2:3" ht="60">
      <c r="B286" s="121" t="s">
        <v>789</v>
      </c>
      <c r="C286" s="133"/>
    </row>
    <row r="287" ht="15">
      <c r="C287" s="133"/>
    </row>
    <row r="288" spans="2:3" ht="30">
      <c r="B288" s="121" t="s">
        <v>812</v>
      </c>
      <c r="C288" s="133"/>
    </row>
    <row r="289" spans="1:158" s="120" customFormat="1" ht="15">
      <c r="A289" s="114"/>
      <c r="B289" s="121"/>
      <c r="C289" s="133"/>
      <c r="D289" s="134"/>
      <c r="E289" s="167"/>
      <c r="F289" s="168"/>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c r="AN289" s="124"/>
      <c r="AO289" s="124"/>
      <c r="AP289" s="124"/>
      <c r="AQ289" s="124"/>
      <c r="AR289" s="124"/>
      <c r="AS289" s="124"/>
      <c r="AT289" s="124"/>
      <c r="AU289" s="124"/>
      <c r="AV289" s="124"/>
      <c r="AW289" s="124"/>
      <c r="AX289" s="124"/>
      <c r="AY289" s="124"/>
      <c r="AZ289" s="124"/>
      <c r="BA289" s="124"/>
      <c r="BB289" s="124"/>
      <c r="BC289" s="124"/>
      <c r="BD289" s="124"/>
      <c r="BE289" s="124"/>
      <c r="BF289" s="124"/>
      <c r="BG289" s="124"/>
      <c r="BH289" s="124"/>
      <c r="BI289" s="124"/>
      <c r="BJ289" s="124"/>
      <c r="BK289" s="124"/>
      <c r="BL289" s="124"/>
      <c r="BM289" s="124"/>
      <c r="BN289" s="124"/>
      <c r="BO289" s="124"/>
      <c r="BP289" s="124"/>
      <c r="BQ289" s="124"/>
      <c r="BR289" s="124"/>
      <c r="BS289" s="124"/>
      <c r="BT289" s="124"/>
      <c r="BU289" s="124"/>
      <c r="BV289" s="124"/>
      <c r="BW289" s="124"/>
      <c r="BX289" s="124"/>
      <c r="BY289" s="124"/>
      <c r="BZ289" s="124"/>
      <c r="CA289" s="124"/>
      <c r="CB289" s="124"/>
      <c r="CC289" s="124"/>
      <c r="CD289" s="124"/>
      <c r="CE289" s="124"/>
      <c r="CF289" s="124"/>
      <c r="CG289" s="124"/>
      <c r="CH289" s="124"/>
      <c r="CI289" s="124"/>
      <c r="CJ289" s="124"/>
      <c r="CK289" s="124"/>
      <c r="CL289" s="124"/>
      <c r="CM289" s="124"/>
      <c r="CN289" s="124"/>
      <c r="CO289" s="124"/>
      <c r="CP289" s="124"/>
      <c r="CQ289" s="124"/>
      <c r="CR289" s="124"/>
      <c r="CS289" s="124"/>
      <c r="CT289" s="124"/>
      <c r="CU289" s="124"/>
      <c r="CV289" s="124"/>
      <c r="CW289" s="124"/>
      <c r="CX289" s="124"/>
      <c r="CY289" s="124"/>
      <c r="CZ289" s="124"/>
      <c r="DA289" s="124"/>
      <c r="DB289" s="124"/>
      <c r="DC289" s="124"/>
      <c r="DD289" s="124"/>
      <c r="DE289" s="124"/>
      <c r="DF289" s="124"/>
      <c r="DG289" s="124"/>
      <c r="DH289" s="124"/>
      <c r="DI289" s="124"/>
      <c r="DJ289" s="124"/>
      <c r="DK289" s="124"/>
      <c r="DL289" s="124"/>
      <c r="DM289" s="124"/>
      <c r="DN289" s="124"/>
      <c r="DO289" s="124"/>
      <c r="DP289" s="124"/>
      <c r="DQ289" s="124"/>
      <c r="DR289" s="124"/>
      <c r="DS289" s="124"/>
      <c r="DT289" s="124"/>
      <c r="DU289" s="124"/>
      <c r="DV289" s="124"/>
      <c r="DW289" s="124"/>
      <c r="DX289" s="124"/>
      <c r="DY289" s="124"/>
      <c r="DZ289" s="124"/>
      <c r="EA289" s="124"/>
      <c r="EB289" s="124"/>
      <c r="EC289" s="124"/>
      <c r="ED289" s="124"/>
      <c r="EE289" s="124"/>
      <c r="EF289" s="124"/>
      <c r="EG289" s="124"/>
      <c r="EH289" s="124"/>
      <c r="EI289" s="124"/>
      <c r="EJ289" s="124"/>
      <c r="EK289" s="124"/>
      <c r="EL289" s="124"/>
      <c r="EM289" s="124"/>
      <c r="EN289" s="124"/>
      <c r="EO289" s="124"/>
      <c r="EP289" s="124"/>
      <c r="EQ289" s="124"/>
      <c r="ER289" s="124"/>
      <c r="ES289" s="124"/>
      <c r="ET289" s="124"/>
      <c r="EU289" s="124"/>
      <c r="EV289" s="124"/>
      <c r="EW289" s="124"/>
      <c r="EX289" s="124"/>
      <c r="EY289" s="124"/>
      <c r="EZ289" s="124"/>
      <c r="FA289" s="124"/>
      <c r="FB289" s="124"/>
    </row>
    <row r="290" spans="1:158" s="120" customFormat="1" ht="15">
      <c r="A290" s="146" t="s">
        <v>814</v>
      </c>
      <c r="B290" s="115" t="s">
        <v>726</v>
      </c>
      <c r="C290" s="114" t="s">
        <v>727</v>
      </c>
      <c r="D290" s="127">
        <v>2</v>
      </c>
      <c r="E290" s="128"/>
      <c r="F290" s="129"/>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c r="AN290" s="124"/>
      <c r="AO290" s="124"/>
      <c r="AP290" s="124"/>
      <c r="AQ290" s="124"/>
      <c r="AR290" s="124"/>
      <c r="AS290" s="124"/>
      <c r="AT290" s="124"/>
      <c r="AU290" s="124"/>
      <c r="AV290" s="124"/>
      <c r="AW290" s="124"/>
      <c r="AX290" s="124"/>
      <c r="AY290" s="124"/>
      <c r="AZ290" s="124"/>
      <c r="BA290" s="124"/>
      <c r="BB290" s="124"/>
      <c r="BC290" s="124"/>
      <c r="BD290" s="124"/>
      <c r="BE290" s="124"/>
      <c r="BF290" s="124"/>
      <c r="BG290" s="124"/>
      <c r="BH290" s="124"/>
      <c r="BI290" s="124"/>
      <c r="BJ290" s="124"/>
      <c r="BK290" s="124"/>
      <c r="BL290" s="124"/>
      <c r="BM290" s="124"/>
      <c r="BN290" s="124"/>
      <c r="BO290" s="124"/>
      <c r="BP290" s="124"/>
      <c r="BQ290" s="124"/>
      <c r="BR290" s="124"/>
      <c r="BS290" s="124"/>
      <c r="BT290" s="124"/>
      <c r="BU290" s="124"/>
      <c r="BV290" s="124"/>
      <c r="BW290" s="124"/>
      <c r="BX290" s="124"/>
      <c r="BY290" s="124"/>
      <c r="BZ290" s="124"/>
      <c r="CA290" s="124"/>
      <c r="CB290" s="124"/>
      <c r="CC290" s="124"/>
      <c r="CD290" s="124"/>
      <c r="CE290" s="124"/>
      <c r="CF290" s="124"/>
      <c r="CG290" s="124"/>
      <c r="CH290" s="124"/>
      <c r="CI290" s="124"/>
      <c r="CJ290" s="124"/>
      <c r="CK290" s="124"/>
      <c r="CL290" s="124"/>
      <c r="CM290" s="124"/>
      <c r="CN290" s="124"/>
      <c r="CO290" s="124"/>
      <c r="CP290" s="124"/>
      <c r="CQ290" s="124"/>
      <c r="CR290" s="124"/>
      <c r="CS290" s="124"/>
      <c r="CT290" s="124"/>
      <c r="CU290" s="124"/>
      <c r="CV290" s="124"/>
      <c r="CW290" s="124"/>
      <c r="CX290" s="124"/>
      <c r="CY290" s="124"/>
      <c r="CZ290" s="124"/>
      <c r="DA290" s="124"/>
      <c r="DB290" s="124"/>
      <c r="DC290" s="124"/>
      <c r="DD290" s="124"/>
      <c r="DE290" s="124"/>
      <c r="DF290" s="124"/>
      <c r="DG290" s="124"/>
      <c r="DH290" s="124"/>
      <c r="DI290" s="124"/>
      <c r="DJ290" s="124"/>
      <c r="DK290" s="124"/>
      <c r="DL290" s="124"/>
      <c r="DM290" s="124"/>
      <c r="DN290" s="124"/>
      <c r="DO290" s="124"/>
      <c r="DP290" s="124"/>
      <c r="DQ290" s="124"/>
      <c r="DR290" s="124"/>
      <c r="DS290" s="124"/>
      <c r="DT290" s="124"/>
      <c r="DU290" s="124"/>
      <c r="DV290" s="124"/>
      <c r="DW290" s="124"/>
      <c r="DX290" s="124"/>
      <c r="DY290" s="124"/>
      <c r="DZ290" s="124"/>
      <c r="EA290" s="124"/>
      <c r="EB290" s="124"/>
      <c r="EC290" s="124"/>
      <c r="ED290" s="124"/>
      <c r="EE290" s="124"/>
      <c r="EF290" s="124"/>
      <c r="EG290" s="124"/>
      <c r="EH290" s="124"/>
      <c r="EI290" s="124"/>
      <c r="EJ290" s="124"/>
      <c r="EK290" s="124"/>
      <c r="EL290" s="124"/>
      <c r="EM290" s="124"/>
      <c r="EN290" s="124"/>
      <c r="EO290" s="124"/>
      <c r="EP290" s="124"/>
      <c r="EQ290" s="124"/>
      <c r="ER290" s="124"/>
      <c r="ES290" s="124"/>
      <c r="ET290" s="124"/>
      <c r="EU290" s="124"/>
      <c r="EV290" s="124"/>
      <c r="EW290" s="124"/>
      <c r="EX290" s="124"/>
      <c r="EY290" s="124"/>
      <c r="EZ290" s="124"/>
      <c r="FA290" s="124"/>
      <c r="FB290" s="124"/>
    </row>
    <row r="291" spans="1:158" s="120" customFormat="1" ht="15">
      <c r="A291" s="146"/>
      <c r="B291" s="132" t="s">
        <v>438</v>
      </c>
      <c r="C291" s="114"/>
      <c r="D291" s="127"/>
      <c r="E291" s="135"/>
      <c r="F291" s="142"/>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4"/>
      <c r="AL291" s="124"/>
      <c r="AM291" s="124"/>
      <c r="AN291" s="124"/>
      <c r="AO291" s="124"/>
      <c r="AP291" s="124"/>
      <c r="AQ291" s="124"/>
      <c r="AR291" s="124"/>
      <c r="AS291" s="124"/>
      <c r="AT291" s="124"/>
      <c r="AU291" s="124"/>
      <c r="AV291" s="124"/>
      <c r="AW291" s="124"/>
      <c r="AX291" s="124"/>
      <c r="AY291" s="124"/>
      <c r="AZ291" s="124"/>
      <c r="BA291" s="124"/>
      <c r="BB291" s="124"/>
      <c r="BC291" s="124"/>
      <c r="BD291" s="124"/>
      <c r="BE291" s="124"/>
      <c r="BF291" s="124"/>
      <c r="BG291" s="124"/>
      <c r="BH291" s="124"/>
      <c r="BI291" s="124"/>
      <c r="BJ291" s="124"/>
      <c r="BK291" s="124"/>
      <c r="BL291" s="124"/>
      <c r="BM291" s="124"/>
      <c r="BN291" s="124"/>
      <c r="BO291" s="124"/>
      <c r="BP291" s="124"/>
      <c r="BQ291" s="124"/>
      <c r="BR291" s="124"/>
      <c r="BS291" s="124"/>
      <c r="BT291" s="124"/>
      <c r="BU291" s="124"/>
      <c r="BV291" s="124"/>
      <c r="BW291" s="124"/>
      <c r="BX291" s="124"/>
      <c r="BY291" s="124"/>
      <c r="BZ291" s="124"/>
      <c r="CA291" s="124"/>
      <c r="CB291" s="124"/>
      <c r="CC291" s="124"/>
      <c r="CD291" s="124"/>
      <c r="CE291" s="124"/>
      <c r="CF291" s="124"/>
      <c r="CG291" s="124"/>
      <c r="CH291" s="124"/>
      <c r="CI291" s="124"/>
      <c r="CJ291" s="124"/>
      <c r="CK291" s="124"/>
      <c r="CL291" s="124"/>
      <c r="CM291" s="124"/>
      <c r="CN291" s="124"/>
      <c r="CO291" s="124"/>
      <c r="CP291" s="124"/>
      <c r="CQ291" s="124"/>
      <c r="CR291" s="124"/>
      <c r="CS291" s="124"/>
      <c r="CT291" s="124"/>
      <c r="CU291" s="124"/>
      <c r="CV291" s="124"/>
      <c r="CW291" s="124"/>
      <c r="CX291" s="124"/>
      <c r="CY291" s="124"/>
      <c r="CZ291" s="124"/>
      <c r="DA291" s="124"/>
      <c r="DB291" s="124"/>
      <c r="DC291" s="124"/>
      <c r="DD291" s="124"/>
      <c r="DE291" s="124"/>
      <c r="DF291" s="124"/>
      <c r="DG291" s="124"/>
      <c r="DH291" s="124"/>
      <c r="DI291" s="124"/>
      <c r="DJ291" s="124"/>
      <c r="DK291" s="124"/>
      <c r="DL291" s="124"/>
      <c r="DM291" s="124"/>
      <c r="DN291" s="124"/>
      <c r="DO291" s="124"/>
      <c r="DP291" s="124"/>
      <c r="DQ291" s="124"/>
      <c r="DR291" s="124"/>
      <c r="DS291" s="124"/>
      <c r="DT291" s="124"/>
      <c r="DU291" s="124"/>
      <c r="DV291" s="124"/>
      <c r="DW291" s="124"/>
      <c r="DX291" s="124"/>
      <c r="DY291" s="124"/>
      <c r="DZ291" s="124"/>
      <c r="EA291" s="124"/>
      <c r="EB291" s="124"/>
      <c r="EC291" s="124"/>
      <c r="ED291" s="124"/>
      <c r="EE291" s="124"/>
      <c r="EF291" s="124"/>
      <c r="EG291" s="124"/>
      <c r="EH291" s="124"/>
      <c r="EI291" s="124"/>
      <c r="EJ291" s="124"/>
      <c r="EK291" s="124"/>
      <c r="EL291" s="124"/>
      <c r="EM291" s="124"/>
      <c r="EN291" s="124"/>
      <c r="EO291" s="124"/>
      <c r="EP291" s="124"/>
      <c r="EQ291" s="124"/>
      <c r="ER291" s="124"/>
      <c r="ES291" s="124"/>
      <c r="ET291" s="124"/>
      <c r="EU291" s="124"/>
      <c r="EV291" s="124"/>
      <c r="EW291" s="124"/>
      <c r="EX291" s="124"/>
      <c r="EY291" s="124"/>
      <c r="EZ291" s="124"/>
      <c r="FA291" s="124"/>
      <c r="FB291" s="124"/>
    </row>
    <row r="292" spans="1:158" s="120" customFormat="1" ht="15">
      <c r="A292" s="146"/>
      <c r="B292" s="121" t="s">
        <v>728</v>
      </c>
      <c r="C292" s="114"/>
      <c r="D292" s="127"/>
      <c r="E292" s="135"/>
      <c r="F292" s="142"/>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4"/>
      <c r="AL292" s="124"/>
      <c r="AM292" s="124"/>
      <c r="AN292" s="124"/>
      <c r="AO292" s="124"/>
      <c r="AP292" s="124"/>
      <c r="AQ292" s="124"/>
      <c r="AR292" s="124"/>
      <c r="AS292" s="124"/>
      <c r="AT292" s="124"/>
      <c r="AU292" s="124"/>
      <c r="AV292" s="124"/>
      <c r="AW292" s="124"/>
      <c r="AX292" s="124"/>
      <c r="AY292" s="124"/>
      <c r="AZ292" s="124"/>
      <c r="BA292" s="124"/>
      <c r="BB292" s="124"/>
      <c r="BC292" s="124"/>
      <c r="BD292" s="124"/>
      <c r="BE292" s="124"/>
      <c r="BF292" s="124"/>
      <c r="BG292" s="124"/>
      <c r="BH292" s="124"/>
      <c r="BI292" s="124"/>
      <c r="BJ292" s="124"/>
      <c r="BK292" s="124"/>
      <c r="BL292" s="124"/>
      <c r="BM292" s="124"/>
      <c r="BN292" s="124"/>
      <c r="BO292" s="124"/>
      <c r="BP292" s="124"/>
      <c r="BQ292" s="124"/>
      <c r="BR292" s="124"/>
      <c r="BS292" s="124"/>
      <c r="BT292" s="124"/>
      <c r="BU292" s="124"/>
      <c r="BV292" s="124"/>
      <c r="BW292" s="124"/>
      <c r="BX292" s="124"/>
      <c r="BY292" s="124"/>
      <c r="BZ292" s="124"/>
      <c r="CA292" s="124"/>
      <c r="CB292" s="124"/>
      <c r="CC292" s="124"/>
      <c r="CD292" s="124"/>
      <c r="CE292" s="124"/>
      <c r="CF292" s="124"/>
      <c r="CG292" s="124"/>
      <c r="CH292" s="124"/>
      <c r="CI292" s="124"/>
      <c r="CJ292" s="124"/>
      <c r="CK292" s="124"/>
      <c r="CL292" s="124"/>
      <c r="CM292" s="124"/>
      <c r="CN292" s="124"/>
      <c r="CO292" s="124"/>
      <c r="CP292" s="124"/>
      <c r="CQ292" s="124"/>
      <c r="CR292" s="124"/>
      <c r="CS292" s="124"/>
      <c r="CT292" s="124"/>
      <c r="CU292" s="124"/>
      <c r="CV292" s="124"/>
      <c r="CW292" s="124"/>
      <c r="CX292" s="124"/>
      <c r="CY292" s="124"/>
      <c r="CZ292" s="124"/>
      <c r="DA292" s="124"/>
      <c r="DB292" s="124"/>
      <c r="DC292" s="124"/>
      <c r="DD292" s="124"/>
      <c r="DE292" s="124"/>
      <c r="DF292" s="124"/>
      <c r="DG292" s="124"/>
      <c r="DH292" s="124"/>
      <c r="DI292" s="124"/>
      <c r="DJ292" s="124"/>
      <c r="DK292" s="124"/>
      <c r="DL292" s="124"/>
      <c r="DM292" s="124"/>
      <c r="DN292" s="124"/>
      <c r="DO292" s="124"/>
      <c r="DP292" s="124"/>
      <c r="DQ292" s="124"/>
      <c r="DR292" s="124"/>
      <c r="DS292" s="124"/>
      <c r="DT292" s="124"/>
      <c r="DU292" s="124"/>
      <c r="DV292" s="124"/>
      <c r="DW292" s="124"/>
      <c r="DX292" s="124"/>
      <c r="DY292" s="124"/>
      <c r="DZ292" s="124"/>
      <c r="EA292" s="124"/>
      <c r="EB292" s="124"/>
      <c r="EC292" s="124"/>
      <c r="ED292" s="124"/>
      <c r="EE292" s="124"/>
      <c r="EF292" s="124"/>
      <c r="EG292" s="124"/>
      <c r="EH292" s="124"/>
      <c r="EI292" s="124"/>
      <c r="EJ292" s="124"/>
      <c r="EK292" s="124"/>
      <c r="EL292" s="124"/>
      <c r="EM292" s="124"/>
      <c r="EN292" s="124"/>
      <c r="EO292" s="124"/>
      <c r="EP292" s="124"/>
      <c r="EQ292" s="124"/>
      <c r="ER292" s="124"/>
      <c r="ES292" s="124"/>
      <c r="ET292" s="124"/>
      <c r="EU292" s="124"/>
      <c r="EV292" s="124"/>
      <c r="EW292" s="124"/>
      <c r="EX292" s="124"/>
      <c r="EY292" s="124"/>
      <c r="EZ292" s="124"/>
      <c r="FA292" s="124"/>
      <c r="FB292" s="124"/>
    </row>
    <row r="293" spans="1:158" s="120" customFormat="1" ht="15">
      <c r="A293" s="146"/>
      <c r="B293" s="121" t="s">
        <v>729</v>
      </c>
      <c r="C293" s="114"/>
      <c r="D293" s="127"/>
      <c r="E293" s="135"/>
      <c r="F293" s="142"/>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4"/>
      <c r="AL293" s="124"/>
      <c r="AM293" s="124"/>
      <c r="AN293" s="124"/>
      <c r="AO293" s="124"/>
      <c r="AP293" s="124"/>
      <c r="AQ293" s="124"/>
      <c r="AR293" s="124"/>
      <c r="AS293" s="124"/>
      <c r="AT293" s="124"/>
      <c r="AU293" s="124"/>
      <c r="AV293" s="124"/>
      <c r="AW293" s="124"/>
      <c r="AX293" s="124"/>
      <c r="AY293" s="124"/>
      <c r="AZ293" s="124"/>
      <c r="BA293" s="124"/>
      <c r="BB293" s="124"/>
      <c r="BC293" s="124"/>
      <c r="BD293" s="124"/>
      <c r="BE293" s="124"/>
      <c r="BF293" s="124"/>
      <c r="BG293" s="124"/>
      <c r="BH293" s="124"/>
      <c r="BI293" s="124"/>
      <c r="BJ293" s="124"/>
      <c r="BK293" s="124"/>
      <c r="BL293" s="124"/>
      <c r="BM293" s="124"/>
      <c r="BN293" s="124"/>
      <c r="BO293" s="124"/>
      <c r="BP293" s="124"/>
      <c r="BQ293" s="124"/>
      <c r="BR293" s="124"/>
      <c r="BS293" s="124"/>
      <c r="BT293" s="124"/>
      <c r="BU293" s="124"/>
      <c r="BV293" s="124"/>
      <c r="BW293" s="124"/>
      <c r="BX293" s="124"/>
      <c r="BY293" s="124"/>
      <c r="BZ293" s="124"/>
      <c r="CA293" s="124"/>
      <c r="CB293" s="124"/>
      <c r="CC293" s="124"/>
      <c r="CD293" s="124"/>
      <c r="CE293" s="124"/>
      <c r="CF293" s="124"/>
      <c r="CG293" s="124"/>
      <c r="CH293" s="124"/>
      <c r="CI293" s="124"/>
      <c r="CJ293" s="124"/>
      <c r="CK293" s="124"/>
      <c r="CL293" s="124"/>
      <c r="CM293" s="124"/>
      <c r="CN293" s="124"/>
      <c r="CO293" s="124"/>
      <c r="CP293" s="124"/>
      <c r="CQ293" s="124"/>
      <c r="CR293" s="124"/>
      <c r="CS293" s="124"/>
      <c r="CT293" s="124"/>
      <c r="CU293" s="124"/>
      <c r="CV293" s="124"/>
      <c r="CW293" s="124"/>
      <c r="CX293" s="124"/>
      <c r="CY293" s="124"/>
      <c r="CZ293" s="124"/>
      <c r="DA293" s="124"/>
      <c r="DB293" s="124"/>
      <c r="DC293" s="124"/>
      <c r="DD293" s="124"/>
      <c r="DE293" s="124"/>
      <c r="DF293" s="124"/>
      <c r="DG293" s="124"/>
      <c r="DH293" s="124"/>
      <c r="DI293" s="124"/>
      <c r="DJ293" s="124"/>
      <c r="DK293" s="124"/>
      <c r="DL293" s="124"/>
      <c r="DM293" s="124"/>
      <c r="DN293" s="124"/>
      <c r="DO293" s="124"/>
      <c r="DP293" s="124"/>
      <c r="DQ293" s="124"/>
      <c r="DR293" s="124"/>
      <c r="DS293" s="124"/>
      <c r="DT293" s="124"/>
      <c r="DU293" s="124"/>
      <c r="DV293" s="124"/>
      <c r="DW293" s="124"/>
      <c r="DX293" s="124"/>
      <c r="DY293" s="124"/>
      <c r="DZ293" s="124"/>
      <c r="EA293" s="124"/>
      <c r="EB293" s="124"/>
      <c r="EC293" s="124"/>
      <c r="ED293" s="124"/>
      <c r="EE293" s="124"/>
      <c r="EF293" s="124"/>
      <c r="EG293" s="124"/>
      <c r="EH293" s="124"/>
      <c r="EI293" s="124"/>
      <c r="EJ293" s="124"/>
      <c r="EK293" s="124"/>
      <c r="EL293" s="124"/>
      <c r="EM293" s="124"/>
      <c r="EN293" s="124"/>
      <c r="EO293" s="124"/>
      <c r="EP293" s="124"/>
      <c r="EQ293" s="124"/>
      <c r="ER293" s="124"/>
      <c r="ES293" s="124"/>
      <c r="ET293" s="124"/>
      <c r="EU293" s="124"/>
      <c r="EV293" s="124"/>
      <c r="EW293" s="124"/>
      <c r="EX293" s="124"/>
      <c r="EY293" s="124"/>
      <c r="EZ293" s="124"/>
      <c r="FA293" s="124"/>
      <c r="FB293" s="124"/>
    </row>
    <row r="294" spans="1:158" s="120" customFormat="1" ht="15">
      <c r="A294" s="146"/>
      <c r="B294" s="115"/>
      <c r="C294" s="114"/>
      <c r="D294" s="127"/>
      <c r="E294" s="135"/>
      <c r="F294" s="142"/>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c r="AN294" s="124"/>
      <c r="AO294" s="124"/>
      <c r="AP294" s="124"/>
      <c r="AQ294" s="124"/>
      <c r="AR294" s="124"/>
      <c r="AS294" s="124"/>
      <c r="AT294" s="124"/>
      <c r="AU294" s="124"/>
      <c r="AV294" s="124"/>
      <c r="AW294" s="124"/>
      <c r="AX294" s="124"/>
      <c r="AY294" s="124"/>
      <c r="AZ294" s="124"/>
      <c r="BA294" s="124"/>
      <c r="BB294" s="124"/>
      <c r="BC294" s="124"/>
      <c r="BD294" s="124"/>
      <c r="BE294" s="124"/>
      <c r="BF294" s="124"/>
      <c r="BG294" s="124"/>
      <c r="BH294" s="124"/>
      <c r="BI294" s="124"/>
      <c r="BJ294" s="124"/>
      <c r="BK294" s="124"/>
      <c r="BL294" s="124"/>
      <c r="BM294" s="124"/>
      <c r="BN294" s="124"/>
      <c r="BO294" s="124"/>
      <c r="BP294" s="124"/>
      <c r="BQ294" s="124"/>
      <c r="BR294" s="124"/>
      <c r="BS294" s="124"/>
      <c r="BT294" s="124"/>
      <c r="BU294" s="124"/>
      <c r="BV294" s="124"/>
      <c r="BW294" s="124"/>
      <c r="BX294" s="124"/>
      <c r="BY294" s="124"/>
      <c r="BZ294" s="124"/>
      <c r="CA294" s="124"/>
      <c r="CB294" s="124"/>
      <c r="CC294" s="124"/>
      <c r="CD294" s="124"/>
      <c r="CE294" s="124"/>
      <c r="CF294" s="124"/>
      <c r="CG294" s="124"/>
      <c r="CH294" s="124"/>
      <c r="CI294" s="124"/>
      <c r="CJ294" s="124"/>
      <c r="CK294" s="124"/>
      <c r="CL294" s="124"/>
      <c r="CM294" s="124"/>
      <c r="CN294" s="124"/>
      <c r="CO294" s="124"/>
      <c r="CP294" s="124"/>
      <c r="CQ294" s="124"/>
      <c r="CR294" s="124"/>
      <c r="CS294" s="124"/>
      <c r="CT294" s="124"/>
      <c r="CU294" s="124"/>
      <c r="CV294" s="124"/>
      <c r="CW294" s="124"/>
      <c r="CX294" s="124"/>
      <c r="CY294" s="124"/>
      <c r="CZ294" s="124"/>
      <c r="DA294" s="124"/>
      <c r="DB294" s="124"/>
      <c r="DC294" s="124"/>
      <c r="DD294" s="124"/>
      <c r="DE294" s="124"/>
      <c r="DF294" s="124"/>
      <c r="DG294" s="124"/>
      <c r="DH294" s="124"/>
      <c r="DI294" s="124"/>
      <c r="DJ294" s="124"/>
      <c r="DK294" s="124"/>
      <c r="DL294" s="124"/>
      <c r="DM294" s="124"/>
      <c r="DN294" s="124"/>
      <c r="DO294" s="124"/>
      <c r="DP294" s="124"/>
      <c r="DQ294" s="124"/>
      <c r="DR294" s="124"/>
      <c r="DS294" s="124"/>
      <c r="DT294" s="124"/>
      <c r="DU294" s="124"/>
      <c r="DV294" s="124"/>
      <c r="DW294" s="124"/>
      <c r="DX294" s="124"/>
      <c r="DY294" s="124"/>
      <c r="DZ294" s="124"/>
      <c r="EA294" s="124"/>
      <c r="EB294" s="124"/>
      <c r="EC294" s="124"/>
      <c r="ED294" s="124"/>
      <c r="EE294" s="124"/>
      <c r="EF294" s="124"/>
      <c r="EG294" s="124"/>
      <c r="EH294" s="124"/>
      <c r="EI294" s="124"/>
      <c r="EJ294" s="124"/>
      <c r="EK294" s="124"/>
      <c r="EL294" s="124"/>
      <c r="EM294" s="124"/>
      <c r="EN294" s="124"/>
      <c r="EO294" s="124"/>
      <c r="EP294" s="124"/>
      <c r="EQ294" s="124"/>
      <c r="ER294" s="124"/>
      <c r="ES294" s="124"/>
      <c r="ET294" s="124"/>
      <c r="EU294" s="124"/>
      <c r="EV294" s="124"/>
      <c r="EW294" s="124"/>
      <c r="EX294" s="124"/>
      <c r="EY294" s="124"/>
      <c r="EZ294" s="124"/>
      <c r="FA294" s="124"/>
      <c r="FB294" s="124"/>
    </row>
    <row r="295" spans="1:158" s="120" customFormat="1" ht="15">
      <c r="A295" s="114"/>
      <c r="B295" s="121" t="s">
        <v>730</v>
      </c>
      <c r="C295" s="133"/>
      <c r="D295" s="134"/>
      <c r="E295" s="135"/>
      <c r="F295" s="136"/>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c r="AN295" s="124"/>
      <c r="AO295" s="124"/>
      <c r="AP295" s="124"/>
      <c r="AQ295" s="124"/>
      <c r="AR295" s="124"/>
      <c r="AS295" s="124"/>
      <c r="AT295" s="124"/>
      <c r="AU295" s="124"/>
      <c r="AV295" s="124"/>
      <c r="AW295" s="124"/>
      <c r="AX295" s="124"/>
      <c r="AY295" s="124"/>
      <c r="AZ295" s="124"/>
      <c r="BA295" s="124"/>
      <c r="BB295" s="124"/>
      <c r="BC295" s="124"/>
      <c r="BD295" s="124"/>
      <c r="BE295" s="124"/>
      <c r="BF295" s="124"/>
      <c r="BG295" s="124"/>
      <c r="BH295" s="124"/>
      <c r="BI295" s="124"/>
      <c r="BJ295" s="124"/>
      <c r="BK295" s="124"/>
      <c r="BL295" s="124"/>
      <c r="BM295" s="124"/>
      <c r="BN295" s="124"/>
      <c r="BO295" s="124"/>
      <c r="BP295" s="124"/>
      <c r="BQ295" s="124"/>
      <c r="BR295" s="124"/>
      <c r="BS295" s="124"/>
      <c r="BT295" s="124"/>
      <c r="BU295" s="124"/>
      <c r="BV295" s="124"/>
      <c r="BW295" s="124"/>
      <c r="BX295" s="124"/>
      <c r="BY295" s="124"/>
      <c r="BZ295" s="124"/>
      <c r="CA295" s="124"/>
      <c r="CB295" s="124"/>
      <c r="CC295" s="124"/>
      <c r="CD295" s="124"/>
      <c r="CE295" s="124"/>
      <c r="CF295" s="124"/>
      <c r="CG295" s="124"/>
      <c r="CH295" s="124"/>
      <c r="CI295" s="124"/>
      <c r="CJ295" s="124"/>
      <c r="CK295" s="124"/>
      <c r="CL295" s="124"/>
      <c r="CM295" s="124"/>
      <c r="CN295" s="124"/>
      <c r="CO295" s="124"/>
      <c r="CP295" s="124"/>
      <c r="CQ295" s="124"/>
      <c r="CR295" s="124"/>
      <c r="CS295" s="124"/>
      <c r="CT295" s="124"/>
      <c r="CU295" s="124"/>
      <c r="CV295" s="124"/>
      <c r="CW295" s="124"/>
      <c r="CX295" s="124"/>
      <c r="CY295" s="124"/>
      <c r="CZ295" s="124"/>
      <c r="DA295" s="124"/>
      <c r="DB295" s="124"/>
      <c r="DC295" s="124"/>
      <c r="DD295" s="124"/>
      <c r="DE295" s="124"/>
      <c r="DF295" s="124"/>
      <c r="DG295" s="124"/>
      <c r="DH295" s="124"/>
      <c r="DI295" s="124"/>
      <c r="DJ295" s="124"/>
      <c r="DK295" s="124"/>
      <c r="DL295" s="124"/>
      <c r="DM295" s="124"/>
      <c r="DN295" s="124"/>
      <c r="DO295" s="124"/>
      <c r="DP295" s="124"/>
      <c r="DQ295" s="124"/>
      <c r="DR295" s="124"/>
      <c r="DS295" s="124"/>
      <c r="DT295" s="124"/>
      <c r="DU295" s="124"/>
      <c r="DV295" s="124"/>
      <c r="DW295" s="124"/>
      <c r="DX295" s="124"/>
      <c r="DY295" s="124"/>
      <c r="DZ295" s="124"/>
      <c r="EA295" s="124"/>
      <c r="EB295" s="124"/>
      <c r="EC295" s="124"/>
      <c r="ED295" s="124"/>
      <c r="EE295" s="124"/>
      <c r="EF295" s="124"/>
      <c r="EG295" s="124"/>
      <c r="EH295" s="124"/>
      <c r="EI295" s="124"/>
      <c r="EJ295" s="124"/>
      <c r="EK295" s="124"/>
      <c r="EL295" s="124"/>
      <c r="EM295" s="124"/>
      <c r="EN295" s="124"/>
      <c r="EO295" s="124"/>
      <c r="EP295" s="124"/>
      <c r="EQ295" s="124"/>
      <c r="ER295" s="124"/>
      <c r="ES295" s="124"/>
      <c r="ET295" s="124"/>
      <c r="EU295" s="124"/>
      <c r="EV295" s="124"/>
      <c r="EW295" s="124"/>
      <c r="EX295" s="124"/>
      <c r="EY295" s="124"/>
      <c r="EZ295" s="124"/>
      <c r="FA295" s="124"/>
      <c r="FB295" s="124"/>
    </row>
    <row r="296" spans="1:158" s="120" customFormat="1" ht="15">
      <c r="A296" s="114"/>
      <c r="B296" s="121"/>
      <c r="C296" s="133"/>
      <c r="D296" s="134"/>
      <c r="E296" s="135"/>
      <c r="F296" s="136"/>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4"/>
      <c r="AM296" s="124"/>
      <c r="AN296" s="124"/>
      <c r="AO296" s="124"/>
      <c r="AP296" s="124"/>
      <c r="AQ296" s="124"/>
      <c r="AR296" s="124"/>
      <c r="AS296" s="124"/>
      <c r="AT296" s="124"/>
      <c r="AU296" s="124"/>
      <c r="AV296" s="124"/>
      <c r="AW296" s="124"/>
      <c r="AX296" s="124"/>
      <c r="AY296" s="124"/>
      <c r="AZ296" s="124"/>
      <c r="BA296" s="124"/>
      <c r="BB296" s="124"/>
      <c r="BC296" s="124"/>
      <c r="BD296" s="124"/>
      <c r="BE296" s="124"/>
      <c r="BF296" s="124"/>
      <c r="BG296" s="124"/>
      <c r="BH296" s="124"/>
      <c r="BI296" s="124"/>
      <c r="BJ296" s="124"/>
      <c r="BK296" s="124"/>
      <c r="BL296" s="124"/>
      <c r="BM296" s="124"/>
      <c r="BN296" s="124"/>
      <c r="BO296" s="124"/>
      <c r="BP296" s="124"/>
      <c r="BQ296" s="124"/>
      <c r="BR296" s="124"/>
      <c r="BS296" s="124"/>
      <c r="BT296" s="124"/>
      <c r="BU296" s="124"/>
      <c r="BV296" s="124"/>
      <c r="BW296" s="124"/>
      <c r="BX296" s="124"/>
      <c r="BY296" s="124"/>
      <c r="BZ296" s="124"/>
      <c r="CA296" s="124"/>
      <c r="CB296" s="124"/>
      <c r="CC296" s="124"/>
      <c r="CD296" s="124"/>
      <c r="CE296" s="124"/>
      <c r="CF296" s="124"/>
      <c r="CG296" s="124"/>
      <c r="CH296" s="124"/>
      <c r="CI296" s="124"/>
      <c r="CJ296" s="124"/>
      <c r="CK296" s="124"/>
      <c r="CL296" s="124"/>
      <c r="CM296" s="124"/>
      <c r="CN296" s="124"/>
      <c r="CO296" s="124"/>
      <c r="CP296" s="124"/>
      <c r="CQ296" s="124"/>
      <c r="CR296" s="124"/>
      <c r="CS296" s="124"/>
      <c r="CT296" s="124"/>
      <c r="CU296" s="124"/>
      <c r="CV296" s="124"/>
      <c r="CW296" s="124"/>
      <c r="CX296" s="124"/>
      <c r="CY296" s="124"/>
      <c r="CZ296" s="124"/>
      <c r="DA296" s="124"/>
      <c r="DB296" s="124"/>
      <c r="DC296" s="124"/>
      <c r="DD296" s="124"/>
      <c r="DE296" s="124"/>
      <c r="DF296" s="124"/>
      <c r="DG296" s="124"/>
      <c r="DH296" s="124"/>
      <c r="DI296" s="124"/>
      <c r="DJ296" s="124"/>
      <c r="DK296" s="124"/>
      <c r="DL296" s="124"/>
      <c r="DM296" s="124"/>
      <c r="DN296" s="124"/>
      <c r="DO296" s="124"/>
      <c r="DP296" s="124"/>
      <c r="DQ296" s="124"/>
      <c r="DR296" s="124"/>
      <c r="DS296" s="124"/>
      <c r="DT296" s="124"/>
      <c r="DU296" s="124"/>
      <c r="DV296" s="124"/>
      <c r="DW296" s="124"/>
      <c r="DX296" s="124"/>
      <c r="DY296" s="124"/>
      <c r="DZ296" s="124"/>
      <c r="EA296" s="124"/>
      <c r="EB296" s="124"/>
      <c r="EC296" s="124"/>
      <c r="ED296" s="124"/>
      <c r="EE296" s="124"/>
      <c r="EF296" s="124"/>
      <c r="EG296" s="124"/>
      <c r="EH296" s="124"/>
      <c r="EI296" s="124"/>
      <c r="EJ296" s="124"/>
      <c r="EK296" s="124"/>
      <c r="EL296" s="124"/>
      <c r="EM296" s="124"/>
      <c r="EN296" s="124"/>
      <c r="EO296" s="124"/>
      <c r="EP296" s="124"/>
      <c r="EQ296" s="124"/>
      <c r="ER296" s="124"/>
      <c r="ES296" s="124"/>
      <c r="ET296" s="124"/>
      <c r="EU296" s="124"/>
      <c r="EV296" s="124"/>
      <c r="EW296" s="124"/>
      <c r="EX296" s="124"/>
      <c r="EY296" s="124"/>
      <c r="EZ296" s="124"/>
      <c r="FA296" s="124"/>
      <c r="FB296" s="124"/>
    </row>
    <row r="297" spans="1:158" s="120" customFormat="1" ht="30">
      <c r="A297" s="114"/>
      <c r="B297" s="121" t="s">
        <v>813</v>
      </c>
      <c r="C297" s="133"/>
      <c r="D297" s="134"/>
      <c r="E297" s="135"/>
      <c r="F297" s="142"/>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4"/>
      <c r="AL297" s="124"/>
      <c r="AM297" s="124"/>
      <c r="AN297" s="124"/>
      <c r="AO297" s="124"/>
      <c r="AP297" s="124"/>
      <c r="AQ297" s="124"/>
      <c r="AR297" s="124"/>
      <c r="AS297" s="124"/>
      <c r="AT297" s="124"/>
      <c r="AU297" s="124"/>
      <c r="AV297" s="124"/>
      <c r="AW297" s="124"/>
      <c r="AX297" s="124"/>
      <c r="AY297" s="124"/>
      <c r="AZ297" s="124"/>
      <c r="BA297" s="124"/>
      <c r="BB297" s="124"/>
      <c r="BC297" s="124"/>
      <c r="BD297" s="124"/>
      <c r="BE297" s="124"/>
      <c r="BF297" s="124"/>
      <c r="BG297" s="124"/>
      <c r="BH297" s="124"/>
      <c r="BI297" s="124"/>
      <c r="BJ297" s="124"/>
      <c r="BK297" s="124"/>
      <c r="BL297" s="124"/>
      <c r="BM297" s="124"/>
      <c r="BN297" s="124"/>
      <c r="BO297" s="124"/>
      <c r="BP297" s="124"/>
      <c r="BQ297" s="124"/>
      <c r="BR297" s="124"/>
      <c r="BS297" s="124"/>
      <c r="BT297" s="124"/>
      <c r="BU297" s="124"/>
      <c r="BV297" s="124"/>
      <c r="BW297" s="124"/>
      <c r="BX297" s="124"/>
      <c r="BY297" s="124"/>
      <c r="BZ297" s="124"/>
      <c r="CA297" s="124"/>
      <c r="CB297" s="124"/>
      <c r="CC297" s="124"/>
      <c r="CD297" s="124"/>
      <c r="CE297" s="124"/>
      <c r="CF297" s="124"/>
      <c r="CG297" s="124"/>
      <c r="CH297" s="124"/>
      <c r="CI297" s="124"/>
      <c r="CJ297" s="124"/>
      <c r="CK297" s="124"/>
      <c r="CL297" s="124"/>
      <c r="CM297" s="124"/>
      <c r="CN297" s="124"/>
      <c r="CO297" s="124"/>
      <c r="CP297" s="124"/>
      <c r="CQ297" s="124"/>
      <c r="CR297" s="124"/>
      <c r="CS297" s="124"/>
      <c r="CT297" s="124"/>
      <c r="CU297" s="124"/>
      <c r="CV297" s="124"/>
      <c r="CW297" s="124"/>
      <c r="CX297" s="124"/>
      <c r="CY297" s="124"/>
      <c r="CZ297" s="124"/>
      <c r="DA297" s="124"/>
      <c r="DB297" s="124"/>
      <c r="DC297" s="124"/>
      <c r="DD297" s="124"/>
      <c r="DE297" s="124"/>
      <c r="DF297" s="124"/>
      <c r="DG297" s="124"/>
      <c r="DH297" s="124"/>
      <c r="DI297" s="124"/>
      <c r="DJ297" s="124"/>
      <c r="DK297" s="124"/>
      <c r="DL297" s="124"/>
      <c r="DM297" s="124"/>
      <c r="DN297" s="124"/>
      <c r="DO297" s="124"/>
      <c r="DP297" s="124"/>
      <c r="DQ297" s="124"/>
      <c r="DR297" s="124"/>
      <c r="DS297" s="124"/>
      <c r="DT297" s="124"/>
      <c r="DU297" s="124"/>
      <c r="DV297" s="124"/>
      <c r="DW297" s="124"/>
      <c r="DX297" s="124"/>
      <c r="DY297" s="124"/>
      <c r="DZ297" s="124"/>
      <c r="EA297" s="124"/>
      <c r="EB297" s="124"/>
      <c r="EC297" s="124"/>
      <c r="ED297" s="124"/>
      <c r="EE297" s="124"/>
      <c r="EF297" s="124"/>
      <c r="EG297" s="124"/>
      <c r="EH297" s="124"/>
      <c r="EI297" s="124"/>
      <c r="EJ297" s="124"/>
      <c r="EK297" s="124"/>
      <c r="EL297" s="124"/>
      <c r="EM297" s="124"/>
      <c r="EN297" s="124"/>
      <c r="EO297" s="124"/>
      <c r="EP297" s="124"/>
      <c r="EQ297" s="124"/>
      <c r="ER297" s="124"/>
      <c r="ES297" s="124"/>
      <c r="ET297" s="124"/>
      <c r="EU297" s="124"/>
      <c r="EV297" s="124"/>
      <c r="EW297" s="124"/>
      <c r="EX297" s="124"/>
      <c r="EY297" s="124"/>
      <c r="EZ297" s="124"/>
      <c r="FA297" s="124"/>
      <c r="FB297" s="124"/>
    </row>
    <row r="298" spans="1:158" s="120" customFormat="1" ht="15">
      <c r="A298" s="114"/>
      <c r="B298" s="121"/>
      <c r="C298" s="133"/>
      <c r="D298" s="134"/>
      <c r="E298" s="135"/>
      <c r="F298" s="142"/>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4"/>
      <c r="AN298" s="124"/>
      <c r="AO298" s="124"/>
      <c r="AP298" s="124"/>
      <c r="AQ298" s="124"/>
      <c r="AR298" s="124"/>
      <c r="AS298" s="124"/>
      <c r="AT298" s="124"/>
      <c r="AU298" s="124"/>
      <c r="AV298" s="124"/>
      <c r="AW298" s="124"/>
      <c r="AX298" s="124"/>
      <c r="AY298" s="124"/>
      <c r="AZ298" s="124"/>
      <c r="BA298" s="124"/>
      <c r="BB298" s="124"/>
      <c r="BC298" s="124"/>
      <c r="BD298" s="124"/>
      <c r="BE298" s="124"/>
      <c r="BF298" s="124"/>
      <c r="BG298" s="124"/>
      <c r="BH298" s="124"/>
      <c r="BI298" s="124"/>
      <c r="BJ298" s="124"/>
      <c r="BK298" s="124"/>
      <c r="BL298" s="124"/>
      <c r="BM298" s="124"/>
      <c r="BN298" s="124"/>
      <c r="BO298" s="124"/>
      <c r="BP298" s="124"/>
      <c r="BQ298" s="124"/>
      <c r="BR298" s="124"/>
      <c r="BS298" s="124"/>
      <c r="BT298" s="124"/>
      <c r="BU298" s="124"/>
      <c r="BV298" s="124"/>
      <c r="BW298" s="124"/>
      <c r="BX298" s="124"/>
      <c r="BY298" s="124"/>
      <c r="BZ298" s="124"/>
      <c r="CA298" s="124"/>
      <c r="CB298" s="124"/>
      <c r="CC298" s="124"/>
      <c r="CD298" s="124"/>
      <c r="CE298" s="124"/>
      <c r="CF298" s="124"/>
      <c r="CG298" s="124"/>
      <c r="CH298" s="124"/>
      <c r="CI298" s="124"/>
      <c r="CJ298" s="124"/>
      <c r="CK298" s="124"/>
      <c r="CL298" s="124"/>
      <c r="CM298" s="124"/>
      <c r="CN298" s="124"/>
      <c r="CO298" s="124"/>
      <c r="CP298" s="124"/>
      <c r="CQ298" s="124"/>
      <c r="CR298" s="124"/>
      <c r="CS298" s="124"/>
      <c r="CT298" s="124"/>
      <c r="CU298" s="124"/>
      <c r="CV298" s="124"/>
      <c r="CW298" s="124"/>
      <c r="CX298" s="124"/>
      <c r="CY298" s="124"/>
      <c r="CZ298" s="124"/>
      <c r="DA298" s="124"/>
      <c r="DB298" s="124"/>
      <c r="DC298" s="124"/>
      <c r="DD298" s="124"/>
      <c r="DE298" s="124"/>
      <c r="DF298" s="124"/>
      <c r="DG298" s="124"/>
      <c r="DH298" s="124"/>
      <c r="DI298" s="124"/>
      <c r="DJ298" s="124"/>
      <c r="DK298" s="124"/>
      <c r="DL298" s="124"/>
      <c r="DM298" s="124"/>
      <c r="DN298" s="124"/>
      <c r="DO298" s="124"/>
      <c r="DP298" s="124"/>
      <c r="DQ298" s="124"/>
      <c r="DR298" s="124"/>
      <c r="DS298" s="124"/>
      <c r="DT298" s="124"/>
      <c r="DU298" s="124"/>
      <c r="DV298" s="124"/>
      <c r="DW298" s="124"/>
      <c r="DX298" s="124"/>
      <c r="DY298" s="124"/>
      <c r="DZ298" s="124"/>
      <c r="EA298" s="124"/>
      <c r="EB298" s="124"/>
      <c r="EC298" s="124"/>
      <c r="ED298" s="124"/>
      <c r="EE298" s="124"/>
      <c r="EF298" s="124"/>
      <c r="EG298" s="124"/>
      <c r="EH298" s="124"/>
      <c r="EI298" s="124"/>
      <c r="EJ298" s="124"/>
      <c r="EK298" s="124"/>
      <c r="EL298" s="124"/>
      <c r="EM298" s="124"/>
      <c r="EN298" s="124"/>
      <c r="EO298" s="124"/>
      <c r="EP298" s="124"/>
      <c r="EQ298" s="124"/>
      <c r="ER298" s="124"/>
      <c r="ES298" s="124"/>
      <c r="ET298" s="124"/>
      <c r="EU298" s="124"/>
      <c r="EV298" s="124"/>
      <c r="EW298" s="124"/>
      <c r="EX298" s="124"/>
      <c r="EY298" s="124"/>
      <c r="EZ298" s="124"/>
      <c r="FA298" s="124"/>
      <c r="FB298" s="124"/>
    </row>
    <row r="299" spans="1:158" s="120" customFormat="1" ht="15">
      <c r="A299" s="114"/>
      <c r="B299" s="121"/>
      <c r="C299" s="133"/>
      <c r="D299" s="134"/>
      <c r="E299" s="167"/>
      <c r="F299" s="168"/>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c r="AN299" s="124"/>
      <c r="AO299" s="124"/>
      <c r="AP299" s="124"/>
      <c r="AQ299" s="124"/>
      <c r="AR299" s="124"/>
      <c r="AS299" s="124"/>
      <c r="AT299" s="124"/>
      <c r="AU299" s="124"/>
      <c r="AV299" s="124"/>
      <c r="AW299" s="124"/>
      <c r="AX299" s="124"/>
      <c r="AY299" s="124"/>
      <c r="AZ299" s="124"/>
      <c r="BA299" s="124"/>
      <c r="BB299" s="124"/>
      <c r="BC299" s="124"/>
      <c r="BD299" s="124"/>
      <c r="BE299" s="124"/>
      <c r="BF299" s="124"/>
      <c r="BG299" s="124"/>
      <c r="BH299" s="124"/>
      <c r="BI299" s="124"/>
      <c r="BJ299" s="124"/>
      <c r="BK299" s="124"/>
      <c r="BL299" s="124"/>
      <c r="BM299" s="124"/>
      <c r="BN299" s="124"/>
      <c r="BO299" s="124"/>
      <c r="BP299" s="124"/>
      <c r="BQ299" s="124"/>
      <c r="BR299" s="124"/>
      <c r="BS299" s="124"/>
      <c r="BT299" s="124"/>
      <c r="BU299" s="124"/>
      <c r="BV299" s="124"/>
      <c r="BW299" s="124"/>
      <c r="BX299" s="124"/>
      <c r="BY299" s="124"/>
      <c r="BZ299" s="124"/>
      <c r="CA299" s="124"/>
      <c r="CB299" s="124"/>
      <c r="CC299" s="124"/>
      <c r="CD299" s="124"/>
      <c r="CE299" s="124"/>
      <c r="CF299" s="124"/>
      <c r="CG299" s="124"/>
      <c r="CH299" s="124"/>
      <c r="CI299" s="124"/>
      <c r="CJ299" s="124"/>
      <c r="CK299" s="124"/>
      <c r="CL299" s="124"/>
      <c r="CM299" s="124"/>
      <c r="CN299" s="124"/>
      <c r="CO299" s="124"/>
      <c r="CP299" s="124"/>
      <c r="CQ299" s="124"/>
      <c r="CR299" s="124"/>
      <c r="CS299" s="124"/>
      <c r="CT299" s="124"/>
      <c r="CU299" s="124"/>
      <c r="CV299" s="124"/>
      <c r="CW299" s="124"/>
      <c r="CX299" s="124"/>
      <c r="CY299" s="124"/>
      <c r="CZ299" s="124"/>
      <c r="DA299" s="124"/>
      <c r="DB299" s="124"/>
      <c r="DC299" s="124"/>
      <c r="DD299" s="124"/>
      <c r="DE299" s="124"/>
      <c r="DF299" s="124"/>
      <c r="DG299" s="124"/>
      <c r="DH299" s="124"/>
      <c r="DI299" s="124"/>
      <c r="DJ299" s="124"/>
      <c r="DK299" s="124"/>
      <c r="DL299" s="124"/>
      <c r="DM299" s="124"/>
      <c r="DN299" s="124"/>
      <c r="DO299" s="124"/>
      <c r="DP299" s="124"/>
      <c r="DQ299" s="124"/>
      <c r="DR299" s="124"/>
      <c r="DS299" s="124"/>
      <c r="DT299" s="124"/>
      <c r="DU299" s="124"/>
      <c r="DV299" s="124"/>
      <c r="DW299" s="124"/>
      <c r="DX299" s="124"/>
      <c r="DY299" s="124"/>
      <c r="DZ299" s="124"/>
      <c r="EA299" s="124"/>
      <c r="EB299" s="124"/>
      <c r="EC299" s="124"/>
      <c r="ED299" s="124"/>
      <c r="EE299" s="124"/>
      <c r="EF299" s="124"/>
      <c r="EG299" s="124"/>
      <c r="EH299" s="124"/>
      <c r="EI299" s="124"/>
      <c r="EJ299" s="124"/>
      <c r="EK299" s="124"/>
      <c r="EL299" s="124"/>
      <c r="EM299" s="124"/>
      <c r="EN299" s="124"/>
      <c r="EO299" s="124"/>
      <c r="EP299" s="124"/>
      <c r="EQ299" s="124"/>
      <c r="ER299" s="124"/>
      <c r="ES299" s="124"/>
      <c r="ET299" s="124"/>
      <c r="EU299" s="124"/>
      <c r="EV299" s="124"/>
      <c r="EW299" s="124"/>
      <c r="EX299" s="124"/>
      <c r="EY299" s="124"/>
      <c r="EZ299" s="124"/>
      <c r="FA299" s="124"/>
      <c r="FB299" s="124"/>
    </row>
    <row r="300" spans="1:6" ht="15">
      <c r="A300" s="153" t="s">
        <v>815</v>
      </c>
      <c r="B300" s="115" t="s">
        <v>816</v>
      </c>
      <c r="C300" s="115" t="s">
        <v>409</v>
      </c>
      <c r="D300" s="127">
        <v>1</v>
      </c>
      <c r="E300" s="128"/>
      <c r="F300" s="129"/>
    </row>
    <row r="301" spans="1:6" ht="15">
      <c r="A301" s="153"/>
      <c r="B301" s="132" t="s">
        <v>438</v>
      </c>
      <c r="C301" s="115"/>
      <c r="D301" s="127"/>
      <c r="F301" s="142"/>
    </row>
    <row r="302" spans="1:6" ht="15">
      <c r="A302" s="131"/>
      <c r="B302" s="121" t="s">
        <v>817</v>
      </c>
      <c r="C302" s="121"/>
      <c r="E302" s="160"/>
      <c r="F302" s="166"/>
    </row>
    <row r="303" spans="1:6" ht="30">
      <c r="A303" s="131"/>
      <c r="B303" s="156" t="s">
        <v>819</v>
      </c>
      <c r="C303" s="121" t="s">
        <v>727</v>
      </c>
      <c r="D303" s="134">
        <v>1</v>
      </c>
      <c r="E303" s="160"/>
      <c r="F303" s="166"/>
    </row>
    <row r="304" spans="1:6" ht="45">
      <c r="A304" s="131"/>
      <c r="B304" s="156" t="s">
        <v>821</v>
      </c>
      <c r="C304" s="121" t="s">
        <v>727</v>
      </c>
      <c r="D304" s="134">
        <v>1</v>
      </c>
      <c r="E304" s="160"/>
      <c r="F304" s="166"/>
    </row>
    <row r="305" spans="2:4" ht="15">
      <c r="B305" s="156" t="s">
        <v>820</v>
      </c>
      <c r="C305" s="133" t="s">
        <v>727</v>
      </c>
      <c r="D305" s="134">
        <v>1</v>
      </c>
    </row>
    <row r="306" spans="2:3" ht="15">
      <c r="B306" s="121" t="s">
        <v>417</v>
      </c>
      <c r="C306" s="133"/>
    </row>
    <row r="307" ht="15">
      <c r="C307" s="133"/>
    </row>
    <row r="308" spans="2:3" ht="30">
      <c r="B308" s="121" t="s">
        <v>818</v>
      </c>
      <c r="C308" s="133"/>
    </row>
    <row r="309" ht="15">
      <c r="C309" s="133"/>
    </row>
    <row r="310" ht="15">
      <c r="C310" s="133"/>
    </row>
    <row r="311" spans="1:6" ht="15">
      <c r="A311" s="153" t="s">
        <v>822</v>
      </c>
      <c r="B311" s="115" t="s">
        <v>844</v>
      </c>
      <c r="C311" s="115" t="s">
        <v>409</v>
      </c>
      <c r="D311" s="127">
        <v>1</v>
      </c>
      <c r="E311" s="128"/>
      <c r="F311" s="129"/>
    </row>
    <row r="312" spans="1:6" ht="15">
      <c r="A312" s="153"/>
      <c r="B312" s="132" t="s">
        <v>438</v>
      </c>
      <c r="C312" s="115"/>
      <c r="D312" s="127"/>
      <c r="F312" s="142"/>
    </row>
    <row r="313" spans="1:6" ht="15">
      <c r="A313" s="131"/>
      <c r="B313" s="121" t="s">
        <v>817</v>
      </c>
      <c r="C313" s="121"/>
      <c r="E313" s="160"/>
      <c r="F313" s="166"/>
    </row>
    <row r="314" spans="1:6" ht="15">
      <c r="A314" s="131"/>
      <c r="B314" s="156" t="s">
        <v>823</v>
      </c>
      <c r="C314" s="121"/>
      <c r="E314" s="160"/>
      <c r="F314" s="166"/>
    </row>
    <row r="315" spans="1:6" ht="15">
      <c r="A315" s="131"/>
      <c r="B315" s="156"/>
      <c r="C315" s="121"/>
      <c r="E315" s="160"/>
      <c r="F315" s="166"/>
    </row>
    <row r="316" spans="2:3" ht="45">
      <c r="B316" s="121" t="s">
        <v>824</v>
      </c>
      <c r="C316" s="133"/>
    </row>
    <row r="317" spans="2:3" ht="15">
      <c r="B317" s="115"/>
      <c r="C317" s="133"/>
    </row>
    <row r="318" spans="1:158" s="120" customFormat="1" ht="15">
      <c r="A318" s="114"/>
      <c r="B318" s="121"/>
      <c r="C318" s="122"/>
      <c r="D318" s="134"/>
      <c r="E318" s="135"/>
      <c r="F318" s="136"/>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4"/>
      <c r="AN318" s="124"/>
      <c r="AO318" s="124"/>
      <c r="AP318" s="124"/>
      <c r="AQ318" s="124"/>
      <c r="AR318" s="124"/>
      <c r="AS318" s="124"/>
      <c r="AT318" s="124"/>
      <c r="AU318" s="124"/>
      <c r="AV318" s="124"/>
      <c r="AW318" s="124"/>
      <c r="AX318" s="124"/>
      <c r="AY318" s="124"/>
      <c r="AZ318" s="124"/>
      <c r="BA318" s="124"/>
      <c r="BB318" s="124"/>
      <c r="BC318" s="124"/>
      <c r="BD318" s="124"/>
      <c r="BE318" s="124"/>
      <c r="BF318" s="124"/>
      <c r="BG318" s="124"/>
      <c r="BH318" s="124"/>
      <c r="BI318" s="124"/>
      <c r="BJ318" s="124"/>
      <c r="BK318" s="124"/>
      <c r="BL318" s="124"/>
      <c r="BM318" s="124"/>
      <c r="BN318" s="124"/>
      <c r="BO318" s="124"/>
      <c r="BP318" s="124"/>
      <c r="BQ318" s="124"/>
      <c r="BR318" s="124"/>
      <c r="BS318" s="124"/>
      <c r="BT318" s="124"/>
      <c r="BU318" s="124"/>
      <c r="BV318" s="124"/>
      <c r="BW318" s="124"/>
      <c r="BX318" s="124"/>
      <c r="BY318" s="124"/>
      <c r="BZ318" s="124"/>
      <c r="CA318" s="124"/>
      <c r="CB318" s="124"/>
      <c r="CC318" s="124"/>
      <c r="CD318" s="124"/>
      <c r="CE318" s="124"/>
      <c r="CF318" s="124"/>
      <c r="CG318" s="124"/>
      <c r="CH318" s="124"/>
      <c r="CI318" s="124"/>
      <c r="CJ318" s="124"/>
      <c r="CK318" s="124"/>
      <c r="CL318" s="124"/>
      <c r="CM318" s="124"/>
      <c r="CN318" s="124"/>
      <c r="CO318" s="124"/>
      <c r="CP318" s="124"/>
      <c r="CQ318" s="124"/>
      <c r="CR318" s="124"/>
      <c r="CS318" s="124"/>
      <c r="CT318" s="124"/>
      <c r="CU318" s="124"/>
      <c r="CV318" s="124"/>
      <c r="CW318" s="124"/>
      <c r="CX318" s="124"/>
      <c r="CY318" s="124"/>
      <c r="CZ318" s="124"/>
      <c r="DA318" s="124"/>
      <c r="DB318" s="124"/>
      <c r="DC318" s="124"/>
      <c r="DD318" s="124"/>
      <c r="DE318" s="124"/>
      <c r="DF318" s="124"/>
      <c r="DG318" s="124"/>
      <c r="DH318" s="124"/>
      <c r="DI318" s="124"/>
      <c r="DJ318" s="124"/>
      <c r="DK318" s="124"/>
      <c r="DL318" s="124"/>
      <c r="DM318" s="124"/>
      <c r="DN318" s="124"/>
      <c r="DO318" s="124"/>
      <c r="DP318" s="124"/>
      <c r="DQ318" s="124"/>
      <c r="DR318" s="124"/>
      <c r="DS318" s="124"/>
      <c r="DT318" s="124"/>
      <c r="DU318" s="124"/>
      <c r="DV318" s="124"/>
      <c r="DW318" s="124"/>
      <c r="DX318" s="124"/>
      <c r="DY318" s="124"/>
      <c r="DZ318" s="124"/>
      <c r="EA318" s="124"/>
      <c r="EB318" s="124"/>
      <c r="EC318" s="124"/>
      <c r="ED318" s="124"/>
      <c r="EE318" s="124"/>
      <c r="EF318" s="124"/>
      <c r="EG318" s="124"/>
      <c r="EH318" s="124"/>
      <c r="EI318" s="124"/>
      <c r="EJ318" s="124"/>
      <c r="EK318" s="124"/>
      <c r="EL318" s="124"/>
      <c r="EM318" s="124"/>
      <c r="EN318" s="124"/>
      <c r="EO318" s="124"/>
      <c r="EP318" s="124"/>
      <c r="EQ318" s="124"/>
      <c r="ER318" s="124"/>
      <c r="ES318" s="124"/>
      <c r="ET318" s="124"/>
      <c r="EU318" s="124"/>
      <c r="EV318" s="124"/>
      <c r="EW318" s="124"/>
      <c r="EX318" s="124"/>
      <c r="EY318" s="124"/>
      <c r="EZ318" s="124"/>
      <c r="FA318" s="124"/>
      <c r="FB318" s="124"/>
    </row>
    <row r="319" spans="1:6" ht="15">
      <c r="A319" s="153" t="s">
        <v>825</v>
      </c>
      <c r="B319" s="115" t="s">
        <v>826</v>
      </c>
      <c r="C319" s="115" t="s">
        <v>409</v>
      </c>
      <c r="D319" s="127">
        <v>1</v>
      </c>
      <c r="E319" s="128"/>
      <c r="F319" s="129"/>
    </row>
    <row r="320" spans="1:6" ht="15">
      <c r="A320" s="153"/>
      <c r="B320" s="132" t="s">
        <v>438</v>
      </c>
      <c r="C320" s="115"/>
      <c r="D320" s="127"/>
      <c r="F320" s="142"/>
    </row>
    <row r="321" spans="2:3" ht="60">
      <c r="B321" s="121" t="s">
        <v>827</v>
      </c>
      <c r="C321" s="133"/>
    </row>
    <row r="322" spans="2:3" ht="15">
      <c r="B322" s="115"/>
      <c r="C322" s="133"/>
    </row>
    <row r="323" spans="2:3" ht="15">
      <c r="B323" s="115"/>
      <c r="C323" s="133"/>
    </row>
    <row r="324" spans="1:6" ht="15">
      <c r="A324" s="153" t="s">
        <v>830</v>
      </c>
      <c r="B324" s="115" t="s">
        <v>828</v>
      </c>
      <c r="C324" s="115" t="s">
        <v>409</v>
      </c>
      <c r="D324" s="127">
        <v>1</v>
      </c>
      <c r="E324" s="128"/>
      <c r="F324" s="129"/>
    </row>
    <row r="325" spans="1:6" ht="15">
      <c r="A325" s="153"/>
      <c r="B325" s="132" t="s">
        <v>438</v>
      </c>
      <c r="C325" s="115"/>
      <c r="D325" s="127"/>
      <c r="F325" s="142"/>
    </row>
    <row r="326" spans="2:3" ht="45">
      <c r="B326" s="121" t="s">
        <v>829</v>
      </c>
      <c r="C326" s="133"/>
    </row>
    <row r="327" ht="15">
      <c r="C327" s="133"/>
    </row>
    <row r="328" spans="2:3" ht="15">
      <c r="B328" s="115"/>
      <c r="C328" s="133"/>
    </row>
    <row r="329" spans="1:6" ht="15">
      <c r="A329" s="153" t="s">
        <v>834</v>
      </c>
      <c r="B329" s="115" t="s">
        <v>835</v>
      </c>
      <c r="C329" s="115" t="s">
        <v>409</v>
      </c>
      <c r="D329" s="127">
        <v>1</v>
      </c>
      <c r="E329" s="128"/>
      <c r="F329" s="129"/>
    </row>
    <row r="330" spans="1:6" ht="15">
      <c r="A330" s="153"/>
      <c r="B330" s="132" t="s">
        <v>438</v>
      </c>
      <c r="C330" s="115"/>
      <c r="D330" s="127"/>
      <c r="F330" s="142"/>
    </row>
    <row r="331" spans="1:6" ht="15">
      <c r="A331" s="153"/>
      <c r="B331" s="121" t="s">
        <v>416</v>
      </c>
      <c r="C331" s="115"/>
      <c r="D331" s="127"/>
      <c r="F331" s="142"/>
    </row>
    <row r="332" spans="1:6" ht="15">
      <c r="A332" s="153"/>
      <c r="B332" s="121" t="s">
        <v>831</v>
      </c>
      <c r="C332" s="115"/>
      <c r="D332" s="127"/>
      <c r="F332" s="142"/>
    </row>
    <row r="333" spans="1:6" ht="15">
      <c r="A333" s="153"/>
      <c r="B333" s="115"/>
      <c r="C333" s="115"/>
      <c r="D333" s="127"/>
      <c r="F333" s="142"/>
    </row>
    <row r="334" spans="2:3" ht="30">
      <c r="B334" s="121" t="s">
        <v>832</v>
      </c>
      <c r="C334" s="133"/>
    </row>
    <row r="335" spans="1:158" s="120" customFormat="1" ht="30">
      <c r="A335" s="114"/>
      <c r="B335" s="121" t="s">
        <v>836</v>
      </c>
      <c r="C335" s="133"/>
      <c r="D335" s="134"/>
      <c r="E335" s="135"/>
      <c r="F335" s="136"/>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c r="AN335" s="124"/>
      <c r="AO335" s="124"/>
      <c r="AP335" s="124"/>
      <c r="AQ335" s="124"/>
      <c r="AR335" s="124"/>
      <c r="AS335" s="124"/>
      <c r="AT335" s="124"/>
      <c r="AU335" s="124"/>
      <c r="AV335" s="124"/>
      <c r="AW335" s="124"/>
      <c r="AX335" s="124"/>
      <c r="AY335" s="124"/>
      <c r="AZ335" s="124"/>
      <c r="BA335" s="124"/>
      <c r="BB335" s="124"/>
      <c r="BC335" s="124"/>
      <c r="BD335" s="124"/>
      <c r="BE335" s="124"/>
      <c r="BF335" s="124"/>
      <c r="BG335" s="124"/>
      <c r="BH335" s="124"/>
      <c r="BI335" s="124"/>
      <c r="BJ335" s="124"/>
      <c r="BK335" s="124"/>
      <c r="BL335" s="124"/>
      <c r="BM335" s="124"/>
      <c r="BN335" s="124"/>
      <c r="BO335" s="124"/>
      <c r="BP335" s="124"/>
      <c r="BQ335" s="124"/>
      <c r="BR335" s="124"/>
      <c r="BS335" s="124"/>
      <c r="BT335" s="124"/>
      <c r="BU335" s="124"/>
      <c r="BV335" s="124"/>
      <c r="BW335" s="124"/>
      <c r="BX335" s="124"/>
      <c r="BY335" s="124"/>
      <c r="BZ335" s="124"/>
      <c r="CA335" s="124"/>
      <c r="CB335" s="124"/>
      <c r="CC335" s="124"/>
      <c r="CD335" s="124"/>
      <c r="CE335" s="124"/>
      <c r="CF335" s="124"/>
      <c r="CG335" s="124"/>
      <c r="CH335" s="124"/>
      <c r="CI335" s="124"/>
      <c r="CJ335" s="124"/>
      <c r="CK335" s="124"/>
      <c r="CL335" s="124"/>
      <c r="CM335" s="124"/>
      <c r="CN335" s="124"/>
      <c r="CO335" s="124"/>
      <c r="CP335" s="124"/>
      <c r="CQ335" s="124"/>
      <c r="CR335" s="124"/>
      <c r="CS335" s="124"/>
      <c r="CT335" s="124"/>
      <c r="CU335" s="124"/>
      <c r="CV335" s="124"/>
      <c r="CW335" s="124"/>
      <c r="CX335" s="124"/>
      <c r="CY335" s="124"/>
      <c r="CZ335" s="124"/>
      <c r="DA335" s="124"/>
      <c r="DB335" s="124"/>
      <c r="DC335" s="124"/>
      <c r="DD335" s="124"/>
      <c r="DE335" s="124"/>
      <c r="DF335" s="124"/>
      <c r="DG335" s="124"/>
      <c r="DH335" s="124"/>
      <c r="DI335" s="124"/>
      <c r="DJ335" s="124"/>
      <c r="DK335" s="124"/>
      <c r="DL335" s="124"/>
      <c r="DM335" s="124"/>
      <c r="DN335" s="124"/>
      <c r="DO335" s="124"/>
      <c r="DP335" s="124"/>
      <c r="DQ335" s="124"/>
      <c r="DR335" s="124"/>
      <c r="DS335" s="124"/>
      <c r="DT335" s="124"/>
      <c r="DU335" s="124"/>
      <c r="DV335" s="124"/>
      <c r="DW335" s="124"/>
      <c r="DX335" s="124"/>
      <c r="DY335" s="124"/>
      <c r="DZ335" s="124"/>
      <c r="EA335" s="124"/>
      <c r="EB335" s="124"/>
      <c r="EC335" s="124"/>
      <c r="ED335" s="124"/>
      <c r="EE335" s="124"/>
      <c r="EF335" s="124"/>
      <c r="EG335" s="124"/>
      <c r="EH335" s="124"/>
      <c r="EI335" s="124"/>
      <c r="EJ335" s="124"/>
      <c r="EK335" s="124"/>
      <c r="EL335" s="124"/>
      <c r="EM335" s="124"/>
      <c r="EN335" s="124"/>
      <c r="EO335" s="124"/>
      <c r="EP335" s="124"/>
      <c r="EQ335" s="124"/>
      <c r="ER335" s="124"/>
      <c r="ES335" s="124"/>
      <c r="ET335" s="124"/>
      <c r="EU335" s="124"/>
      <c r="EV335" s="124"/>
      <c r="EW335" s="124"/>
      <c r="EX335" s="124"/>
      <c r="EY335" s="124"/>
      <c r="EZ335" s="124"/>
      <c r="FA335" s="124"/>
      <c r="FB335" s="124"/>
    </row>
    <row r="336" spans="1:158" s="120" customFormat="1" ht="15">
      <c r="A336" s="114"/>
      <c r="B336" s="121"/>
      <c r="C336" s="133"/>
      <c r="D336" s="134"/>
      <c r="E336" s="135"/>
      <c r="F336" s="136"/>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c r="AN336" s="124"/>
      <c r="AO336" s="124"/>
      <c r="AP336" s="124"/>
      <c r="AQ336" s="124"/>
      <c r="AR336" s="124"/>
      <c r="AS336" s="124"/>
      <c r="AT336" s="124"/>
      <c r="AU336" s="124"/>
      <c r="AV336" s="124"/>
      <c r="AW336" s="124"/>
      <c r="AX336" s="124"/>
      <c r="AY336" s="124"/>
      <c r="AZ336" s="124"/>
      <c r="BA336" s="124"/>
      <c r="BB336" s="124"/>
      <c r="BC336" s="124"/>
      <c r="BD336" s="124"/>
      <c r="BE336" s="124"/>
      <c r="BF336" s="124"/>
      <c r="BG336" s="124"/>
      <c r="BH336" s="124"/>
      <c r="BI336" s="124"/>
      <c r="BJ336" s="124"/>
      <c r="BK336" s="124"/>
      <c r="BL336" s="124"/>
      <c r="BM336" s="124"/>
      <c r="BN336" s="124"/>
      <c r="BO336" s="124"/>
      <c r="BP336" s="124"/>
      <c r="BQ336" s="124"/>
      <c r="BR336" s="124"/>
      <c r="BS336" s="124"/>
      <c r="BT336" s="124"/>
      <c r="BU336" s="124"/>
      <c r="BV336" s="124"/>
      <c r="BW336" s="124"/>
      <c r="BX336" s="124"/>
      <c r="BY336" s="124"/>
      <c r="BZ336" s="124"/>
      <c r="CA336" s="124"/>
      <c r="CB336" s="124"/>
      <c r="CC336" s="124"/>
      <c r="CD336" s="124"/>
      <c r="CE336" s="124"/>
      <c r="CF336" s="124"/>
      <c r="CG336" s="124"/>
      <c r="CH336" s="124"/>
      <c r="CI336" s="124"/>
      <c r="CJ336" s="124"/>
      <c r="CK336" s="124"/>
      <c r="CL336" s="124"/>
      <c r="CM336" s="124"/>
      <c r="CN336" s="124"/>
      <c r="CO336" s="124"/>
      <c r="CP336" s="124"/>
      <c r="CQ336" s="124"/>
      <c r="CR336" s="124"/>
      <c r="CS336" s="124"/>
      <c r="CT336" s="124"/>
      <c r="CU336" s="124"/>
      <c r="CV336" s="124"/>
      <c r="CW336" s="124"/>
      <c r="CX336" s="124"/>
      <c r="CY336" s="124"/>
      <c r="CZ336" s="124"/>
      <c r="DA336" s="124"/>
      <c r="DB336" s="124"/>
      <c r="DC336" s="124"/>
      <c r="DD336" s="124"/>
      <c r="DE336" s="124"/>
      <c r="DF336" s="124"/>
      <c r="DG336" s="124"/>
      <c r="DH336" s="124"/>
      <c r="DI336" s="124"/>
      <c r="DJ336" s="124"/>
      <c r="DK336" s="124"/>
      <c r="DL336" s="124"/>
      <c r="DM336" s="124"/>
      <c r="DN336" s="124"/>
      <c r="DO336" s="124"/>
      <c r="DP336" s="124"/>
      <c r="DQ336" s="124"/>
      <c r="DR336" s="124"/>
      <c r="DS336" s="124"/>
      <c r="DT336" s="124"/>
      <c r="DU336" s="124"/>
      <c r="DV336" s="124"/>
      <c r="DW336" s="124"/>
      <c r="DX336" s="124"/>
      <c r="DY336" s="124"/>
      <c r="DZ336" s="124"/>
      <c r="EA336" s="124"/>
      <c r="EB336" s="124"/>
      <c r="EC336" s="124"/>
      <c r="ED336" s="124"/>
      <c r="EE336" s="124"/>
      <c r="EF336" s="124"/>
      <c r="EG336" s="124"/>
      <c r="EH336" s="124"/>
      <c r="EI336" s="124"/>
      <c r="EJ336" s="124"/>
      <c r="EK336" s="124"/>
      <c r="EL336" s="124"/>
      <c r="EM336" s="124"/>
      <c r="EN336" s="124"/>
      <c r="EO336" s="124"/>
      <c r="EP336" s="124"/>
      <c r="EQ336" s="124"/>
      <c r="ER336" s="124"/>
      <c r="ES336" s="124"/>
      <c r="ET336" s="124"/>
      <c r="EU336" s="124"/>
      <c r="EV336" s="124"/>
      <c r="EW336" s="124"/>
      <c r="EX336" s="124"/>
      <c r="EY336" s="124"/>
      <c r="EZ336" s="124"/>
      <c r="FA336" s="124"/>
      <c r="FB336" s="124"/>
    </row>
    <row r="337" spans="1:158" s="120" customFormat="1" ht="90">
      <c r="A337" s="114"/>
      <c r="B337" s="121" t="s">
        <v>833</v>
      </c>
      <c r="C337" s="133"/>
      <c r="D337" s="134"/>
      <c r="E337" s="135"/>
      <c r="F337" s="136"/>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4"/>
      <c r="AL337" s="124"/>
      <c r="AM337" s="124"/>
      <c r="AN337" s="124"/>
      <c r="AO337" s="124"/>
      <c r="AP337" s="124"/>
      <c r="AQ337" s="124"/>
      <c r="AR337" s="124"/>
      <c r="AS337" s="124"/>
      <c r="AT337" s="124"/>
      <c r="AU337" s="124"/>
      <c r="AV337" s="124"/>
      <c r="AW337" s="124"/>
      <c r="AX337" s="124"/>
      <c r="AY337" s="124"/>
      <c r="AZ337" s="124"/>
      <c r="BA337" s="124"/>
      <c r="BB337" s="124"/>
      <c r="BC337" s="124"/>
      <c r="BD337" s="124"/>
      <c r="BE337" s="124"/>
      <c r="BF337" s="124"/>
      <c r="BG337" s="124"/>
      <c r="BH337" s="124"/>
      <c r="BI337" s="124"/>
      <c r="BJ337" s="124"/>
      <c r="BK337" s="124"/>
      <c r="BL337" s="124"/>
      <c r="BM337" s="124"/>
      <c r="BN337" s="124"/>
      <c r="BO337" s="124"/>
      <c r="BP337" s="124"/>
      <c r="BQ337" s="124"/>
      <c r="BR337" s="124"/>
      <c r="BS337" s="124"/>
      <c r="BT337" s="124"/>
      <c r="BU337" s="124"/>
      <c r="BV337" s="124"/>
      <c r="BW337" s="124"/>
      <c r="BX337" s="124"/>
      <c r="BY337" s="124"/>
      <c r="BZ337" s="124"/>
      <c r="CA337" s="124"/>
      <c r="CB337" s="124"/>
      <c r="CC337" s="124"/>
      <c r="CD337" s="124"/>
      <c r="CE337" s="124"/>
      <c r="CF337" s="124"/>
      <c r="CG337" s="124"/>
      <c r="CH337" s="124"/>
      <c r="CI337" s="124"/>
      <c r="CJ337" s="124"/>
      <c r="CK337" s="124"/>
      <c r="CL337" s="124"/>
      <c r="CM337" s="124"/>
      <c r="CN337" s="124"/>
      <c r="CO337" s="124"/>
      <c r="CP337" s="124"/>
      <c r="CQ337" s="124"/>
      <c r="CR337" s="124"/>
      <c r="CS337" s="124"/>
      <c r="CT337" s="124"/>
      <c r="CU337" s="124"/>
      <c r="CV337" s="124"/>
      <c r="CW337" s="124"/>
      <c r="CX337" s="124"/>
      <c r="CY337" s="124"/>
      <c r="CZ337" s="124"/>
      <c r="DA337" s="124"/>
      <c r="DB337" s="124"/>
      <c r="DC337" s="124"/>
      <c r="DD337" s="124"/>
      <c r="DE337" s="124"/>
      <c r="DF337" s="124"/>
      <c r="DG337" s="124"/>
      <c r="DH337" s="124"/>
      <c r="DI337" s="124"/>
      <c r="DJ337" s="124"/>
      <c r="DK337" s="124"/>
      <c r="DL337" s="124"/>
      <c r="DM337" s="124"/>
      <c r="DN337" s="124"/>
      <c r="DO337" s="124"/>
      <c r="DP337" s="124"/>
      <c r="DQ337" s="124"/>
      <c r="DR337" s="124"/>
      <c r="DS337" s="124"/>
      <c r="DT337" s="124"/>
      <c r="DU337" s="124"/>
      <c r="DV337" s="124"/>
      <c r="DW337" s="124"/>
      <c r="DX337" s="124"/>
      <c r="DY337" s="124"/>
      <c r="DZ337" s="124"/>
      <c r="EA337" s="124"/>
      <c r="EB337" s="124"/>
      <c r="EC337" s="124"/>
      <c r="ED337" s="124"/>
      <c r="EE337" s="124"/>
      <c r="EF337" s="124"/>
      <c r="EG337" s="124"/>
      <c r="EH337" s="124"/>
      <c r="EI337" s="124"/>
      <c r="EJ337" s="124"/>
      <c r="EK337" s="124"/>
      <c r="EL337" s="124"/>
      <c r="EM337" s="124"/>
      <c r="EN337" s="124"/>
      <c r="EO337" s="124"/>
      <c r="EP337" s="124"/>
      <c r="EQ337" s="124"/>
      <c r="ER337" s="124"/>
      <c r="ES337" s="124"/>
      <c r="ET337" s="124"/>
      <c r="EU337" s="124"/>
      <c r="EV337" s="124"/>
      <c r="EW337" s="124"/>
      <c r="EX337" s="124"/>
      <c r="EY337" s="124"/>
      <c r="EZ337" s="124"/>
      <c r="FA337" s="124"/>
      <c r="FB337" s="124"/>
    </row>
    <row r="338" spans="1:158" s="120" customFormat="1" ht="45">
      <c r="A338" s="114"/>
      <c r="B338" s="121" t="s">
        <v>433</v>
      </c>
      <c r="C338" s="133"/>
      <c r="D338" s="134"/>
      <c r="E338" s="135"/>
      <c r="F338" s="136"/>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4"/>
      <c r="AL338" s="124"/>
      <c r="AM338" s="124"/>
      <c r="AN338" s="124"/>
      <c r="AO338" s="124"/>
      <c r="AP338" s="124"/>
      <c r="AQ338" s="124"/>
      <c r="AR338" s="124"/>
      <c r="AS338" s="124"/>
      <c r="AT338" s="124"/>
      <c r="AU338" s="124"/>
      <c r="AV338" s="124"/>
      <c r="AW338" s="124"/>
      <c r="AX338" s="124"/>
      <c r="AY338" s="124"/>
      <c r="AZ338" s="124"/>
      <c r="BA338" s="124"/>
      <c r="BB338" s="124"/>
      <c r="BC338" s="124"/>
      <c r="BD338" s="124"/>
      <c r="BE338" s="124"/>
      <c r="BF338" s="124"/>
      <c r="BG338" s="124"/>
      <c r="BH338" s="124"/>
      <c r="BI338" s="124"/>
      <c r="BJ338" s="124"/>
      <c r="BK338" s="124"/>
      <c r="BL338" s="124"/>
      <c r="BM338" s="124"/>
      <c r="BN338" s="124"/>
      <c r="BO338" s="124"/>
      <c r="BP338" s="124"/>
      <c r="BQ338" s="124"/>
      <c r="BR338" s="124"/>
      <c r="BS338" s="124"/>
      <c r="BT338" s="124"/>
      <c r="BU338" s="124"/>
      <c r="BV338" s="124"/>
      <c r="BW338" s="124"/>
      <c r="BX338" s="124"/>
      <c r="BY338" s="124"/>
      <c r="BZ338" s="124"/>
      <c r="CA338" s="124"/>
      <c r="CB338" s="124"/>
      <c r="CC338" s="124"/>
      <c r="CD338" s="124"/>
      <c r="CE338" s="124"/>
      <c r="CF338" s="124"/>
      <c r="CG338" s="124"/>
      <c r="CH338" s="124"/>
      <c r="CI338" s="124"/>
      <c r="CJ338" s="124"/>
      <c r="CK338" s="124"/>
      <c r="CL338" s="124"/>
      <c r="CM338" s="124"/>
      <c r="CN338" s="124"/>
      <c r="CO338" s="124"/>
      <c r="CP338" s="124"/>
      <c r="CQ338" s="124"/>
      <c r="CR338" s="124"/>
      <c r="CS338" s="124"/>
      <c r="CT338" s="124"/>
      <c r="CU338" s="124"/>
      <c r="CV338" s="124"/>
      <c r="CW338" s="124"/>
      <c r="CX338" s="124"/>
      <c r="CY338" s="124"/>
      <c r="CZ338" s="124"/>
      <c r="DA338" s="124"/>
      <c r="DB338" s="124"/>
      <c r="DC338" s="124"/>
      <c r="DD338" s="124"/>
      <c r="DE338" s="124"/>
      <c r="DF338" s="124"/>
      <c r="DG338" s="124"/>
      <c r="DH338" s="124"/>
      <c r="DI338" s="124"/>
      <c r="DJ338" s="124"/>
      <c r="DK338" s="124"/>
      <c r="DL338" s="124"/>
      <c r="DM338" s="124"/>
      <c r="DN338" s="124"/>
      <c r="DO338" s="124"/>
      <c r="DP338" s="124"/>
      <c r="DQ338" s="124"/>
      <c r="DR338" s="124"/>
      <c r="DS338" s="124"/>
      <c r="DT338" s="124"/>
      <c r="DU338" s="124"/>
      <c r="DV338" s="124"/>
      <c r="DW338" s="124"/>
      <c r="DX338" s="124"/>
      <c r="DY338" s="124"/>
      <c r="DZ338" s="124"/>
      <c r="EA338" s="124"/>
      <c r="EB338" s="124"/>
      <c r="EC338" s="124"/>
      <c r="ED338" s="124"/>
      <c r="EE338" s="124"/>
      <c r="EF338" s="124"/>
      <c r="EG338" s="124"/>
      <c r="EH338" s="124"/>
      <c r="EI338" s="124"/>
      <c r="EJ338" s="124"/>
      <c r="EK338" s="124"/>
      <c r="EL338" s="124"/>
      <c r="EM338" s="124"/>
      <c r="EN338" s="124"/>
      <c r="EO338" s="124"/>
      <c r="EP338" s="124"/>
      <c r="EQ338" s="124"/>
      <c r="ER338" s="124"/>
      <c r="ES338" s="124"/>
      <c r="ET338" s="124"/>
      <c r="EU338" s="124"/>
      <c r="EV338" s="124"/>
      <c r="EW338" s="124"/>
      <c r="EX338" s="124"/>
      <c r="EY338" s="124"/>
      <c r="EZ338" s="124"/>
      <c r="FA338" s="124"/>
      <c r="FB338" s="124"/>
    </row>
    <row r="339" spans="1:158" s="120" customFormat="1" ht="15">
      <c r="A339" s="114"/>
      <c r="B339" s="121"/>
      <c r="C339" s="133"/>
      <c r="D339" s="134"/>
      <c r="E339" s="135"/>
      <c r="F339" s="136"/>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c r="AN339" s="124"/>
      <c r="AO339" s="124"/>
      <c r="AP339" s="124"/>
      <c r="AQ339" s="124"/>
      <c r="AR339" s="124"/>
      <c r="AS339" s="124"/>
      <c r="AT339" s="124"/>
      <c r="AU339" s="124"/>
      <c r="AV339" s="124"/>
      <c r="AW339" s="124"/>
      <c r="AX339" s="124"/>
      <c r="AY339" s="124"/>
      <c r="AZ339" s="124"/>
      <c r="BA339" s="124"/>
      <c r="BB339" s="124"/>
      <c r="BC339" s="124"/>
      <c r="BD339" s="124"/>
      <c r="BE339" s="124"/>
      <c r="BF339" s="124"/>
      <c r="BG339" s="124"/>
      <c r="BH339" s="124"/>
      <c r="BI339" s="124"/>
      <c r="BJ339" s="124"/>
      <c r="BK339" s="124"/>
      <c r="BL339" s="124"/>
      <c r="BM339" s="124"/>
      <c r="BN339" s="124"/>
      <c r="BO339" s="124"/>
      <c r="BP339" s="124"/>
      <c r="BQ339" s="124"/>
      <c r="BR339" s="124"/>
      <c r="BS339" s="124"/>
      <c r="BT339" s="124"/>
      <c r="BU339" s="124"/>
      <c r="BV339" s="124"/>
      <c r="BW339" s="124"/>
      <c r="BX339" s="124"/>
      <c r="BY339" s="124"/>
      <c r="BZ339" s="124"/>
      <c r="CA339" s="124"/>
      <c r="CB339" s="124"/>
      <c r="CC339" s="124"/>
      <c r="CD339" s="124"/>
      <c r="CE339" s="124"/>
      <c r="CF339" s="124"/>
      <c r="CG339" s="124"/>
      <c r="CH339" s="124"/>
      <c r="CI339" s="124"/>
      <c r="CJ339" s="124"/>
      <c r="CK339" s="124"/>
      <c r="CL339" s="124"/>
      <c r="CM339" s="124"/>
      <c r="CN339" s="124"/>
      <c r="CO339" s="124"/>
      <c r="CP339" s="124"/>
      <c r="CQ339" s="124"/>
      <c r="CR339" s="124"/>
      <c r="CS339" s="124"/>
      <c r="CT339" s="124"/>
      <c r="CU339" s="124"/>
      <c r="CV339" s="124"/>
      <c r="CW339" s="124"/>
      <c r="CX339" s="124"/>
      <c r="CY339" s="124"/>
      <c r="CZ339" s="124"/>
      <c r="DA339" s="124"/>
      <c r="DB339" s="124"/>
      <c r="DC339" s="124"/>
      <c r="DD339" s="124"/>
      <c r="DE339" s="124"/>
      <c r="DF339" s="124"/>
      <c r="DG339" s="124"/>
      <c r="DH339" s="124"/>
      <c r="DI339" s="124"/>
      <c r="DJ339" s="124"/>
      <c r="DK339" s="124"/>
      <c r="DL339" s="124"/>
      <c r="DM339" s="124"/>
      <c r="DN339" s="124"/>
      <c r="DO339" s="124"/>
      <c r="DP339" s="124"/>
      <c r="DQ339" s="124"/>
      <c r="DR339" s="124"/>
      <c r="DS339" s="124"/>
      <c r="DT339" s="124"/>
      <c r="DU339" s="124"/>
      <c r="DV339" s="124"/>
      <c r="DW339" s="124"/>
      <c r="DX339" s="124"/>
      <c r="DY339" s="124"/>
      <c r="DZ339" s="124"/>
      <c r="EA339" s="124"/>
      <c r="EB339" s="124"/>
      <c r="EC339" s="124"/>
      <c r="ED339" s="124"/>
      <c r="EE339" s="124"/>
      <c r="EF339" s="124"/>
      <c r="EG339" s="124"/>
      <c r="EH339" s="124"/>
      <c r="EI339" s="124"/>
      <c r="EJ339" s="124"/>
      <c r="EK339" s="124"/>
      <c r="EL339" s="124"/>
      <c r="EM339" s="124"/>
      <c r="EN339" s="124"/>
      <c r="EO339" s="124"/>
      <c r="EP339" s="124"/>
      <c r="EQ339" s="124"/>
      <c r="ER339" s="124"/>
      <c r="ES339" s="124"/>
      <c r="ET339" s="124"/>
      <c r="EU339" s="124"/>
      <c r="EV339" s="124"/>
      <c r="EW339" s="124"/>
      <c r="EX339" s="124"/>
      <c r="EY339" s="124"/>
      <c r="EZ339" s="124"/>
      <c r="FA339" s="124"/>
      <c r="FB339" s="124"/>
    </row>
    <row r="340" spans="1:158" s="120" customFormat="1" ht="15">
      <c r="A340" s="114"/>
      <c r="B340" s="115"/>
      <c r="C340" s="133"/>
      <c r="D340" s="134"/>
      <c r="E340" s="135"/>
      <c r="F340" s="136"/>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4"/>
      <c r="AN340" s="124"/>
      <c r="AO340" s="124"/>
      <c r="AP340" s="124"/>
      <c r="AQ340" s="124"/>
      <c r="AR340" s="124"/>
      <c r="AS340" s="124"/>
      <c r="AT340" s="124"/>
      <c r="AU340" s="124"/>
      <c r="AV340" s="124"/>
      <c r="AW340" s="124"/>
      <c r="AX340" s="124"/>
      <c r="AY340" s="124"/>
      <c r="AZ340" s="124"/>
      <c r="BA340" s="124"/>
      <c r="BB340" s="124"/>
      <c r="BC340" s="124"/>
      <c r="BD340" s="124"/>
      <c r="BE340" s="124"/>
      <c r="BF340" s="124"/>
      <c r="BG340" s="124"/>
      <c r="BH340" s="124"/>
      <c r="BI340" s="124"/>
      <c r="BJ340" s="124"/>
      <c r="BK340" s="124"/>
      <c r="BL340" s="124"/>
      <c r="BM340" s="124"/>
      <c r="BN340" s="124"/>
      <c r="BO340" s="124"/>
      <c r="BP340" s="124"/>
      <c r="BQ340" s="124"/>
      <c r="BR340" s="124"/>
      <c r="BS340" s="124"/>
      <c r="BT340" s="124"/>
      <c r="BU340" s="124"/>
      <c r="BV340" s="124"/>
      <c r="BW340" s="124"/>
      <c r="BX340" s="124"/>
      <c r="BY340" s="124"/>
      <c r="BZ340" s="124"/>
      <c r="CA340" s="124"/>
      <c r="CB340" s="124"/>
      <c r="CC340" s="124"/>
      <c r="CD340" s="124"/>
      <c r="CE340" s="124"/>
      <c r="CF340" s="124"/>
      <c r="CG340" s="124"/>
      <c r="CH340" s="124"/>
      <c r="CI340" s="124"/>
      <c r="CJ340" s="124"/>
      <c r="CK340" s="124"/>
      <c r="CL340" s="124"/>
      <c r="CM340" s="124"/>
      <c r="CN340" s="124"/>
      <c r="CO340" s="124"/>
      <c r="CP340" s="124"/>
      <c r="CQ340" s="124"/>
      <c r="CR340" s="124"/>
      <c r="CS340" s="124"/>
      <c r="CT340" s="124"/>
      <c r="CU340" s="124"/>
      <c r="CV340" s="124"/>
      <c r="CW340" s="124"/>
      <c r="CX340" s="124"/>
      <c r="CY340" s="124"/>
      <c r="CZ340" s="124"/>
      <c r="DA340" s="124"/>
      <c r="DB340" s="124"/>
      <c r="DC340" s="124"/>
      <c r="DD340" s="124"/>
      <c r="DE340" s="124"/>
      <c r="DF340" s="124"/>
      <c r="DG340" s="124"/>
      <c r="DH340" s="124"/>
      <c r="DI340" s="124"/>
      <c r="DJ340" s="124"/>
      <c r="DK340" s="124"/>
      <c r="DL340" s="124"/>
      <c r="DM340" s="124"/>
      <c r="DN340" s="124"/>
      <c r="DO340" s="124"/>
      <c r="DP340" s="124"/>
      <c r="DQ340" s="124"/>
      <c r="DR340" s="124"/>
      <c r="DS340" s="124"/>
      <c r="DT340" s="124"/>
      <c r="DU340" s="124"/>
      <c r="DV340" s="124"/>
      <c r="DW340" s="124"/>
      <c r="DX340" s="124"/>
      <c r="DY340" s="124"/>
      <c r="DZ340" s="124"/>
      <c r="EA340" s="124"/>
      <c r="EB340" s="124"/>
      <c r="EC340" s="124"/>
      <c r="ED340" s="124"/>
      <c r="EE340" s="124"/>
      <c r="EF340" s="124"/>
      <c r="EG340" s="124"/>
      <c r="EH340" s="124"/>
      <c r="EI340" s="124"/>
      <c r="EJ340" s="124"/>
      <c r="EK340" s="124"/>
      <c r="EL340" s="124"/>
      <c r="EM340" s="124"/>
      <c r="EN340" s="124"/>
      <c r="EO340" s="124"/>
      <c r="EP340" s="124"/>
      <c r="EQ340" s="124"/>
      <c r="ER340" s="124"/>
      <c r="ES340" s="124"/>
      <c r="ET340" s="124"/>
      <c r="EU340" s="124"/>
      <c r="EV340" s="124"/>
      <c r="EW340" s="124"/>
      <c r="EX340" s="124"/>
      <c r="EY340" s="124"/>
      <c r="EZ340" s="124"/>
      <c r="FA340" s="124"/>
      <c r="FB340" s="124"/>
    </row>
    <row r="341" spans="1:158" s="120" customFormat="1" ht="45">
      <c r="A341" s="146" t="s">
        <v>426</v>
      </c>
      <c r="B341" s="115" t="s">
        <v>839</v>
      </c>
      <c r="C341" s="115" t="s">
        <v>409</v>
      </c>
      <c r="D341" s="127">
        <v>1</v>
      </c>
      <c r="E341" s="128"/>
      <c r="F341" s="169"/>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4"/>
      <c r="AL341" s="124"/>
      <c r="AM341" s="124"/>
      <c r="AN341" s="124"/>
      <c r="AO341" s="124"/>
      <c r="AP341" s="124"/>
      <c r="AQ341" s="124"/>
      <c r="AR341" s="124"/>
      <c r="AS341" s="124"/>
      <c r="AT341" s="124"/>
      <c r="AU341" s="124"/>
      <c r="AV341" s="124"/>
      <c r="AW341" s="124"/>
      <c r="AX341" s="124"/>
      <c r="AY341" s="124"/>
      <c r="AZ341" s="124"/>
      <c r="BA341" s="124"/>
      <c r="BB341" s="124"/>
      <c r="BC341" s="124"/>
      <c r="BD341" s="124"/>
      <c r="BE341" s="124"/>
      <c r="BF341" s="124"/>
      <c r="BG341" s="124"/>
      <c r="BH341" s="124"/>
      <c r="BI341" s="124"/>
      <c r="BJ341" s="124"/>
      <c r="BK341" s="124"/>
      <c r="BL341" s="124"/>
      <c r="BM341" s="124"/>
      <c r="BN341" s="124"/>
      <c r="BO341" s="124"/>
      <c r="BP341" s="124"/>
      <c r="BQ341" s="124"/>
      <c r="BR341" s="124"/>
      <c r="BS341" s="124"/>
      <c r="BT341" s="124"/>
      <c r="BU341" s="124"/>
      <c r="BV341" s="124"/>
      <c r="BW341" s="124"/>
      <c r="BX341" s="124"/>
      <c r="BY341" s="124"/>
      <c r="BZ341" s="124"/>
      <c r="CA341" s="124"/>
      <c r="CB341" s="124"/>
      <c r="CC341" s="124"/>
      <c r="CD341" s="124"/>
      <c r="CE341" s="124"/>
      <c r="CF341" s="124"/>
      <c r="CG341" s="124"/>
      <c r="CH341" s="124"/>
      <c r="CI341" s="124"/>
      <c r="CJ341" s="124"/>
      <c r="CK341" s="124"/>
      <c r="CL341" s="124"/>
      <c r="CM341" s="124"/>
      <c r="CN341" s="124"/>
      <c r="CO341" s="124"/>
      <c r="CP341" s="124"/>
      <c r="CQ341" s="124"/>
      <c r="CR341" s="124"/>
      <c r="CS341" s="124"/>
      <c r="CT341" s="124"/>
      <c r="CU341" s="124"/>
      <c r="CV341" s="124"/>
      <c r="CW341" s="124"/>
      <c r="CX341" s="124"/>
      <c r="CY341" s="124"/>
      <c r="CZ341" s="124"/>
      <c r="DA341" s="124"/>
      <c r="DB341" s="124"/>
      <c r="DC341" s="124"/>
      <c r="DD341" s="124"/>
      <c r="DE341" s="124"/>
      <c r="DF341" s="124"/>
      <c r="DG341" s="124"/>
      <c r="DH341" s="124"/>
      <c r="DI341" s="124"/>
      <c r="DJ341" s="124"/>
      <c r="DK341" s="124"/>
      <c r="DL341" s="124"/>
      <c r="DM341" s="124"/>
      <c r="DN341" s="124"/>
      <c r="DO341" s="124"/>
      <c r="DP341" s="124"/>
      <c r="DQ341" s="124"/>
      <c r="DR341" s="124"/>
      <c r="DS341" s="124"/>
      <c r="DT341" s="124"/>
      <c r="DU341" s="124"/>
      <c r="DV341" s="124"/>
      <c r="DW341" s="124"/>
      <c r="DX341" s="124"/>
      <c r="DY341" s="124"/>
      <c r="DZ341" s="124"/>
      <c r="EA341" s="124"/>
      <c r="EB341" s="124"/>
      <c r="EC341" s="124"/>
      <c r="ED341" s="124"/>
      <c r="EE341" s="124"/>
      <c r="EF341" s="124"/>
      <c r="EG341" s="124"/>
      <c r="EH341" s="124"/>
      <c r="EI341" s="124"/>
      <c r="EJ341" s="124"/>
      <c r="EK341" s="124"/>
      <c r="EL341" s="124"/>
      <c r="EM341" s="124"/>
      <c r="EN341" s="124"/>
      <c r="EO341" s="124"/>
      <c r="EP341" s="124"/>
      <c r="EQ341" s="124"/>
      <c r="ER341" s="124"/>
      <c r="ES341" s="124"/>
      <c r="ET341" s="124"/>
      <c r="EU341" s="124"/>
      <c r="EV341" s="124"/>
      <c r="EW341" s="124"/>
      <c r="EX341" s="124"/>
      <c r="EY341" s="124"/>
      <c r="EZ341" s="124"/>
      <c r="FA341" s="124"/>
      <c r="FB341" s="124"/>
    </row>
    <row r="342" spans="1:158" s="120" customFormat="1" ht="15">
      <c r="A342" s="146"/>
      <c r="B342" s="132" t="s">
        <v>438</v>
      </c>
      <c r="C342" s="133"/>
      <c r="D342" s="134"/>
      <c r="E342" s="135"/>
      <c r="F342" s="136"/>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c r="AN342" s="124"/>
      <c r="AO342" s="124"/>
      <c r="AP342" s="124"/>
      <c r="AQ342" s="124"/>
      <c r="AR342" s="124"/>
      <c r="AS342" s="124"/>
      <c r="AT342" s="124"/>
      <c r="AU342" s="124"/>
      <c r="AV342" s="124"/>
      <c r="AW342" s="124"/>
      <c r="AX342" s="124"/>
      <c r="AY342" s="124"/>
      <c r="AZ342" s="124"/>
      <c r="BA342" s="124"/>
      <c r="BB342" s="124"/>
      <c r="BC342" s="124"/>
      <c r="BD342" s="124"/>
      <c r="BE342" s="124"/>
      <c r="BF342" s="124"/>
      <c r="BG342" s="124"/>
      <c r="BH342" s="124"/>
      <c r="BI342" s="124"/>
      <c r="BJ342" s="124"/>
      <c r="BK342" s="124"/>
      <c r="BL342" s="124"/>
      <c r="BM342" s="124"/>
      <c r="BN342" s="124"/>
      <c r="BO342" s="124"/>
      <c r="BP342" s="124"/>
      <c r="BQ342" s="124"/>
      <c r="BR342" s="124"/>
      <c r="BS342" s="124"/>
      <c r="BT342" s="124"/>
      <c r="BU342" s="124"/>
      <c r="BV342" s="124"/>
      <c r="BW342" s="124"/>
      <c r="BX342" s="124"/>
      <c r="BY342" s="124"/>
      <c r="BZ342" s="124"/>
      <c r="CA342" s="124"/>
      <c r="CB342" s="124"/>
      <c r="CC342" s="124"/>
      <c r="CD342" s="124"/>
      <c r="CE342" s="124"/>
      <c r="CF342" s="124"/>
      <c r="CG342" s="124"/>
      <c r="CH342" s="124"/>
      <c r="CI342" s="124"/>
      <c r="CJ342" s="124"/>
      <c r="CK342" s="124"/>
      <c r="CL342" s="124"/>
      <c r="CM342" s="124"/>
      <c r="CN342" s="124"/>
      <c r="CO342" s="124"/>
      <c r="CP342" s="124"/>
      <c r="CQ342" s="124"/>
      <c r="CR342" s="124"/>
      <c r="CS342" s="124"/>
      <c r="CT342" s="124"/>
      <c r="CU342" s="124"/>
      <c r="CV342" s="124"/>
      <c r="CW342" s="124"/>
      <c r="CX342" s="124"/>
      <c r="CY342" s="124"/>
      <c r="CZ342" s="124"/>
      <c r="DA342" s="124"/>
      <c r="DB342" s="124"/>
      <c r="DC342" s="124"/>
      <c r="DD342" s="124"/>
      <c r="DE342" s="124"/>
      <c r="DF342" s="124"/>
      <c r="DG342" s="124"/>
      <c r="DH342" s="124"/>
      <c r="DI342" s="124"/>
      <c r="DJ342" s="124"/>
      <c r="DK342" s="124"/>
      <c r="DL342" s="124"/>
      <c r="DM342" s="124"/>
      <c r="DN342" s="124"/>
      <c r="DO342" s="124"/>
      <c r="DP342" s="124"/>
      <c r="DQ342" s="124"/>
      <c r="DR342" s="124"/>
      <c r="DS342" s="124"/>
      <c r="DT342" s="124"/>
      <c r="DU342" s="124"/>
      <c r="DV342" s="124"/>
      <c r="DW342" s="124"/>
      <c r="DX342" s="124"/>
      <c r="DY342" s="124"/>
      <c r="DZ342" s="124"/>
      <c r="EA342" s="124"/>
      <c r="EB342" s="124"/>
      <c r="EC342" s="124"/>
      <c r="ED342" s="124"/>
      <c r="EE342" s="124"/>
      <c r="EF342" s="124"/>
      <c r="EG342" s="124"/>
      <c r="EH342" s="124"/>
      <c r="EI342" s="124"/>
      <c r="EJ342" s="124"/>
      <c r="EK342" s="124"/>
      <c r="EL342" s="124"/>
      <c r="EM342" s="124"/>
      <c r="EN342" s="124"/>
      <c r="EO342" s="124"/>
      <c r="EP342" s="124"/>
      <c r="EQ342" s="124"/>
      <c r="ER342" s="124"/>
      <c r="ES342" s="124"/>
      <c r="ET342" s="124"/>
      <c r="EU342" s="124"/>
      <c r="EV342" s="124"/>
      <c r="EW342" s="124"/>
      <c r="EX342" s="124"/>
      <c r="EY342" s="124"/>
      <c r="EZ342" s="124"/>
      <c r="FA342" s="124"/>
      <c r="FB342" s="124"/>
    </row>
    <row r="343" spans="1:158" s="120" customFormat="1" ht="15">
      <c r="A343" s="146"/>
      <c r="B343" s="132"/>
      <c r="C343" s="133"/>
      <c r="D343" s="134"/>
      <c r="E343" s="135"/>
      <c r="F343" s="136"/>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c r="AN343" s="124"/>
      <c r="AO343" s="124"/>
      <c r="AP343" s="124"/>
      <c r="AQ343" s="124"/>
      <c r="AR343" s="124"/>
      <c r="AS343" s="124"/>
      <c r="AT343" s="124"/>
      <c r="AU343" s="124"/>
      <c r="AV343" s="124"/>
      <c r="AW343" s="124"/>
      <c r="AX343" s="124"/>
      <c r="AY343" s="124"/>
      <c r="AZ343" s="124"/>
      <c r="BA343" s="124"/>
      <c r="BB343" s="124"/>
      <c r="BC343" s="124"/>
      <c r="BD343" s="124"/>
      <c r="BE343" s="124"/>
      <c r="BF343" s="124"/>
      <c r="BG343" s="124"/>
      <c r="BH343" s="124"/>
      <c r="BI343" s="124"/>
      <c r="BJ343" s="124"/>
      <c r="BK343" s="124"/>
      <c r="BL343" s="124"/>
      <c r="BM343" s="124"/>
      <c r="BN343" s="124"/>
      <c r="BO343" s="124"/>
      <c r="BP343" s="124"/>
      <c r="BQ343" s="124"/>
      <c r="BR343" s="124"/>
      <c r="BS343" s="124"/>
      <c r="BT343" s="124"/>
      <c r="BU343" s="124"/>
      <c r="BV343" s="124"/>
      <c r="BW343" s="124"/>
      <c r="BX343" s="124"/>
      <c r="BY343" s="124"/>
      <c r="BZ343" s="124"/>
      <c r="CA343" s="124"/>
      <c r="CB343" s="124"/>
      <c r="CC343" s="124"/>
      <c r="CD343" s="124"/>
      <c r="CE343" s="124"/>
      <c r="CF343" s="124"/>
      <c r="CG343" s="124"/>
      <c r="CH343" s="124"/>
      <c r="CI343" s="124"/>
      <c r="CJ343" s="124"/>
      <c r="CK343" s="124"/>
      <c r="CL343" s="124"/>
      <c r="CM343" s="124"/>
      <c r="CN343" s="124"/>
      <c r="CO343" s="124"/>
      <c r="CP343" s="124"/>
      <c r="CQ343" s="124"/>
      <c r="CR343" s="124"/>
      <c r="CS343" s="124"/>
      <c r="CT343" s="124"/>
      <c r="CU343" s="124"/>
      <c r="CV343" s="124"/>
      <c r="CW343" s="124"/>
      <c r="CX343" s="124"/>
      <c r="CY343" s="124"/>
      <c r="CZ343" s="124"/>
      <c r="DA343" s="124"/>
      <c r="DB343" s="124"/>
      <c r="DC343" s="124"/>
      <c r="DD343" s="124"/>
      <c r="DE343" s="124"/>
      <c r="DF343" s="124"/>
      <c r="DG343" s="124"/>
      <c r="DH343" s="124"/>
      <c r="DI343" s="124"/>
      <c r="DJ343" s="124"/>
      <c r="DK343" s="124"/>
      <c r="DL343" s="124"/>
      <c r="DM343" s="124"/>
      <c r="DN343" s="124"/>
      <c r="DO343" s="124"/>
      <c r="DP343" s="124"/>
      <c r="DQ343" s="124"/>
      <c r="DR343" s="124"/>
      <c r="DS343" s="124"/>
      <c r="DT343" s="124"/>
      <c r="DU343" s="124"/>
      <c r="DV343" s="124"/>
      <c r="DW343" s="124"/>
      <c r="DX343" s="124"/>
      <c r="DY343" s="124"/>
      <c r="DZ343" s="124"/>
      <c r="EA343" s="124"/>
      <c r="EB343" s="124"/>
      <c r="EC343" s="124"/>
      <c r="ED343" s="124"/>
      <c r="EE343" s="124"/>
      <c r="EF343" s="124"/>
      <c r="EG343" s="124"/>
      <c r="EH343" s="124"/>
      <c r="EI343" s="124"/>
      <c r="EJ343" s="124"/>
      <c r="EK343" s="124"/>
      <c r="EL343" s="124"/>
      <c r="EM343" s="124"/>
      <c r="EN343" s="124"/>
      <c r="EO343" s="124"/>
      <c r="EP343" s="124"/>
      <c r="EQ343" s="124"/>
      <c r="ER343" s="124"/>
      <c r="ES343" s="124"/>
      <c r="ET343" s="124"/>
      <c r="EU343" s="124"/>
      <c r="EV343" s="124"/>
      <c r="EW343" s="124"/>
      <c r="EX343" s="124"/>
      <c r="EY343" s="124"/>
      <c r="EZ343" s="124"/>
      <c r="FA343" s="124"/>
      <c r="FB343" s="124"/>
    </row>
    <row r="344" spans="1:158" s="120" customFormat="1" ht="15">
      <c r="A344" s="146"/>
      <c r="B344" s="115" t="s">
        <v>431</v>
      </c>
      <c r="C344" s="133" t="s">
        <v>727</v>
      </c>
      <c r="D344" s="134">
        <v>1</v>
      </c>
      <c r="E344" s="135"/>
      <c r="F344" s="136"/>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c r="AN344" s="124"/>
      <c r="AO344" s="124"/>
      <c r="AP344" s="124"/>
      <c r="AQ344" s="124"/>
      <c r="AR344" s="124"/>
      <c r="AS344" s="124"/>
      <c r="AT344" s="124"/>
      <c r="AU344" s="124"/>
      <c r="AV344" s="124"/>
      <c r="AW344" s="124"/>
      <c r="AX344" s="124"/>
      <c r="AY344" s="124"/>
      <c r="AZ344" s="124"/>
      <c r="BA344" s="124"/>
      <c r="BB344" s="124"/>
      <c r="BC344" s="124"/>
      <c r="BD344" s="124"/>
      <c r="BE344" s="124"/>
      <c r="BF344" s="124"/>
      <c r="BG344" s="124"/>
      <c r="BH344" s="124"/>
      <c r="BI344" s="124"/>
      <c r="BJ344" s="124"/>
      <c r="BK344" s="124"/>
      <c r="BL344" s="124"/>
      <c r="BM344" s="124"/>
      <c r="BN344" s="124"/>
      <c r="BO344" s="124"/>
      <c r="BP344" s="124"/>
      <c r="BQ344" s="124"/>
      <c r="BR344" s="124"/>
      <c r="BS344" s="124"/>
      <c r="BT344" s="124"/>
      <c r="BU344" s="124"/>
      <c r="BV344" s="124"/>
      <c r="BW344" s="124"/>
      <c r="BX344" s="124"/>
      <c r="BY344" s="124"/>
      <c r="BZ344" s="124"/>
      <c r="CA344" s="124"/>
      <c r="CB344" s="124"/>
      <c r="CC344" s="124"/>
      <c r="CD344" s="124"/>
      <c r="CE344" s="124"/>
      <c r="CF344" s="124"/>
      <c r="CG344" s="124"/>
      <c r="CH344" s="124"/>
      <c r="CI344" s="124"/>
      <c r="CJ344" s="124"/>
      <c r="CK344" s="124"/>
      <c r="CL344" s="124"/>
      <c r="CM344" s="124"/>
      <c r="CN344" s="124"/>
      <c r="CO344" s="124"/>
      <c r="CP344" s="124"/>
      <c r="CQ344" s="124"/>
      <c r="CR344" s="124"/>
      <c r="CS344" s="124"/>
      <c r="CT344" s="124"/>
      <c r="CU344" s="124"/>
      <c r="CV344" s="124"/>
      <c r="CW344" s="124"/>
      <c r="CX344" s="124"/>
      <c r="CY344" s="124"/>
      <c r="CZ344" s="124"/>
      <c r="DA344" s="124"/>
      <c r="DB344" s="124"/>
      <c r="DC344" s="124"/>
      <c r="DD344" s="124"/>
      <c r="DE344" s="124"/>
      <c r="DF344" s="124"/>
      <c r="DG344" s="124"/>
      <c r="DH344" s="124"/>
      <c r="DI344" s="124"/>
      <c r="DJ344" s="124"/>
      <c r="DK344" s="124"/>
      <c r="DL344" s="124"/>
      <c r="DM344" s="124"/>
      <c r="DN344" s="124"/>
      <c r="DO344" s="124"/>
      <c r="DP344" s="124"/>
      <c r="DQ344" s="124"/>
      <c r="DR344" s="124"/>
      <c r="DS344" s="124"/>
      <c r="DT344" s="124"/>
      <c r="DU344" s="124"/>
      <c r="DV344" s="124"/>
      <c r="DW344" s="124"/>
      <c r="DX344" s="124"/>
      <c r="DY344" s="124"/>
      <c r="DZ344" s="124"/>
      <c r="EA344" s="124"/>
      <c r="EB344" s="124"/>
      <c r="EC344" s="124"/>
      <c r="ED344" s="124"/>
      <c r="EE344" s="124"/>
      <c r="EF344" s="124"/>
      <c r="EG344" s="124"/>
      <c r="EH344" s="124"/>
      <c r="EI344" s="124"/>
      <c r="EJ344" s="124"/>
      <c r="EK344" s="124"/>
      <c r="EL344" s="124"/>
      <c r="EM344" s="124"/>
      <c r="EN344" s="124"/>
      <c r="EO344" s="124"/>
      <c r="EP344" s="124"/>
      <c r="EQ344" s="124"/>
      <c r="ER344" s="124"/>
      <c r="ES344" s="124"/>
      <c r="ET344" s="124"/>
      <c r="EU344" s="124"/>
      <c r="EV344" s="124"/>
      <c r="EW344" s="124"/>
      <c r="EX344" s="124"/>
      <c r="EY344" s="124"/>
      <c r="EZ344" s="124"/>
      <c r="FA344" s="124"/>
      <c r="FB344" s="124"/>
    </row>
    <row r="345" spans="1:158" s="120" customFormat="1" ht="30">
      <c r="A345" s="133"/>
      <c r="B345" s="156" t="s">
        <v>840</v>
      </c>
      <c r="C345" s="133" t="s">
        <v>727</v>
      </c>
      <c r="D345" s="134">
        <v>1</v>
      </c>
      <c r="E345" s="160"/>
      <c r="F345" s="136"/>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c r="AN345" s="124"/>
      <c r="AO345" s="124"/>
      <c r="AP345" s="124"/>
      <c r="AQ345" s="124"/>
      <c r="AR345" s="124"/>
      <c r="AS345" s="124"/>
      <c r="AT345" s="124"/>
      <c r="AU345" s="124"/>
      <c r="AV345" s="124"/>
      <c r="AW345" s="124"/>
      <c r="AX345" s="124"/>
      <c r="AY345" s="124"/>
      <c r="AZ345" s="124"/>
      <c r="BA345" s="124"/>
      <c r="BB345" s="124"/>
      <c r="BC345" s="124"/>
      <c r="BD345" s="124"/>
      <c r="BE345" s="124"/>
      <c r="BF345" s="124"/>
      <c r="BG345" s="124"/>
      <c r="BH345" s="124"/>
      <c r="BI345" s="124"/>
      <c r="BJ345" s="124"/>
      <c r="BK345" s="124"/>
      <c r="BL345" s="124"/>
      <c r="BM345" s="124"/>
      <c r="BN345" s="124"/>
      <c r="BO345" s="124"/>
      <c r="BP345" s="124"/>
      <c r="BQ345" s="124"/>
      <c r="BR345" s="124"/>
      <c r="BS345" s="124"/>
      <c r="BT345" s="124"/>
      <c r="BU345" s="124"/>
      <c r="BV345" s="124"/>
      <c r="BW345" s="124"/>
      <c r="BX345" s="124"/>
      <c r="BY345" s="124"/>
      <c r="BZ345" s="124"/>
      <c r="CA345" s="124"/>
      <c r="CB345" s="124"/>
      <c r="CC345" s="124"/>
      <c r="CD345" s="124"/>
      <c r="CE345" s="124"/>
      <c r="CF345" s="124"/>
      <c r="CG345" s="124"/>
      <c r="CH345" s="124"/>
      <c r="CI345" s="124"/>
      <c r="CJ345" s="124"/>
      <c r="CK345" s="124"/>
      <c r="CL345" s="124"/>
      <c r="CM345" s="124"/>
      <c r="CN345" s="124"/>
      <c r="CO345" s="124"/>
      <c r="CP345" s="124"/>
      <c r="CQ345" s="124"/>
      <c r="CR345" s="124"/>
      <c r="CS345" s="124"/>
      <c r="CT345" s="124"/>
      <c r="CU345" s="124"/>
      <c r="CV345" s="124"/>
      <c r="CW345" s="124"/>
      <c r="CX345" s="124"/>
      <c r="CY345" s="124"/>
      <c r="CZ345" s="124"/>
      <c r="DA345" s="124"/>
      <c r="DB345" s="124"/>
      <c r="DC345" s="124"/>
      <c r="DD345" s="124"/>
      <c r="DE345" s="124"/>
      <c r="DF345" s="124"/>
      <c r="DG345" s="124"/>
      <c r="DH345" s="124"/>
      <c r="DI345" s="124"/>
      <c r="DJ345" s="124"/>
      <c r="DK345" s="124"/>
      <c r="DL345" s="124"/>
      <c r="DM345" s="124"/>
      <c r="DN345" s="124"/>
      <c r="DO345" s="124"/>
      <c r="DP345" s="124"/>
      <c r="DQ345" s="124"/>
      <c r="DR345" s="124"/>
      <c r="DS345" s="124"/>
      <c r="DT345" s="124"/>
      <c r="DU345" s="124"/>
      <c r="DV345" s="124"/>
      <c r="DW345" s="124"/>
      <c r="DX345" s="124"/>
      <c r="DY345" s="124"/>
      <c r="DZ345" s="124"/>
      <c r="EA345" s="124"/>
      <c r="EB345" s="124"/>
      <c r="EC345" s="124"/>
      <c r="ED345" s="124"/>
      <c r="EE345" s="124"/>
      <c r="EF345" s="124"/>
      <c r="EG345" s="124"/>
      <c r="EH345" s="124"/>
      <c r="EI345" s="124"/>
      <c r="EJ345" s="124"/>
      <c r="EK345" s="124"/>
      <c r="EL345" s="124"/>
      <c r="EM345" s="124"/>
      <c r="EN345" s="124"/>
      <c r="EO345" s="124"/>
      <c r="EP345" s="124"/>
      <c r="EQ345" s="124"/>
      <c r="ER345" s="124"/>
      <c r="ES345" s="124"/>
      <c r="ET345" s="124"/>
      <c r="EU345" s="124"/>
      <c r="EV345" s="124"/>
      <c r="EW345" s="124"/>
      <c r="EX345" s="124"/>
      <c r="EY345" s="124"/>
      <c r="EZ345" s="124"/>
      <c r="FA345" s="124"/>
      <c r="FB345" s="124"/>
    </row>
    <row r="346" spans="1:158" s="120" customFormat="1" ht="30">
      <c r="A346" s="114"/>
      <c r="B346" s="156" t="s">
        <v>841</v>
      </c>
      <c r="C346" s="122"/>
      <c r="D346" s="134"/>
      <c r="E346" s="135"/>
      <c r="F346" s="136"/>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4"/>
      <c r="AL346" s="124"/>
      <c r="AM346" s="124"/>
      <c r="AN346" s="124"/>
      <c r="AO346" s="124"/>
      <c r="AP346" s="124"/>
      <c r="AQ346" s="124"/>
      <c r="AR346" s="124"/>
      <c r="AS346" s="124"/>
      <c r="AT346" s="124"/>
      <c r="AU346" s="124"/>
      <c r="AV346" s="124"/>
      <c r="AW346" s="124"/>
      <c r="AX346" s="124"/>
      <c r="AY346" s="124"/>
      <c r="AZ346" s="124"/>
      <c r="BA346" s="124"/>
      <c r="BB346" s="124"/>
      <c r="BC346" s="124"/>
      <c r="BD346" s="124"/>
      <c r="BE346" s="124"/>
      <c r="BF346" s="124"/>
      <c r="BG346" s="124"/>
      <c r="BH346" s="124"/>
      <c r="BI346" s="124"/>
      <c r="BJ346" s="124"/>
      <c r="BK346" s="124"/>
      <c r="BL346" s="124"/>
      <c r="BM346" s="124"/>
      <c r="BN346" s="124"/>
      <c r="BO346" s="124"/>
      <c r="BP346" s="124"/>
      <c r="BQ346" s="124"/>
      <c r="BR346" s="124"/>
      <c r="BS346" s="124"/>
      <c r="BT346" s="124"/>
      <c r="BU346" s="124"/>
      <c r="BV346" s="124"/>
      <c r="BW346" s="124"/>
      <c r="BX346" s="124"/>
      <c r="BY346" s="124"/>
      <c r="BZ346" s="124"/>
      <c r="CA346" s="124"/>
      <c r="CB346" s="124"/>
      <c r="CC346" s="124"/>
      <c r="CD346" s="124"/>
      <c r="CE346" s="124"/>
      <c r="CF346" s="124"/>
      <c r="CG346" s="124"/>
      <c r="CH346" s="124"/>
      <c r="CI346" s="124"/>
      <c r="CJ346" s="124"/>
      <c r="CK346" s="124"/>
      <c r="CL346" s="124"/>
      <c r="CM346" s="124"/>
      <c r="CN346" s="124"/>
      <c r="CO346" s="124"/>
      <c r="CP346" s="124"/>
      <c r="CQ346" s="124"/>
      <c r="CR346" s="124"/>
      <c r="CS346" s="124"/>
      <c r="CT346" s="124"/>
      <c r="CU346" s="124"/>
      <c r="CV346" s="124"/>
      <c r="CW346" s="124"/>
      <c r="CX346" s="124"/>
      <c r="CY346" s="124"/>
      <c r="CZ346" s="124"/>
      <c r="DA346" s="124"/>
      <c r="DB346" s="124"/>
      <c r="DC346" s="124"/>
      <c r="DD346" s="124"/>
      <c r="DE346" s="124"/>
      <c r="DF346" s="124"/>
      <c r="DG346" s="124"/>
      <c r="DH346" s="124"/>
      <c r="DI346" s="124"/>
      <c r="DJ346" s="124"/>
      <c r="DK346" s="124"/>
      <c r="DL346" s="124"/>
      <c r="DM346" s="124"/>
      <c r="DN346" s="124"/>
      <c r="DO346" s="124"/>
      <c r="DP346" s="124"/>
      <c r="DQ346" s="124"/>
      <c r="DR346" s="124"/>
      <c r="DS346" s="124"/>
      <c r="DT346" s="124"/>
      <c r="DU346" s="124"/>
      <c r="DV346" s="124"/>
      <c r="DW346" s="124"/>
      <c r="DX346" s="124"/>
      <c r="DY346" s="124"/>
      <c r="DZ346" s="124"/>
      <c r="EA346" s="124"/>
      <c r="EB346" s="124"/>
      <c r="EC346" s="124"/>
      <c r="ED346" s="124"/>
      <c r="EE346" s="124"/>
      <c r="EF346" s="124"/>
      <c r="EG346" s="124"/>
      <c r="EH346" s="124"/>
      <c r="EI346" s="124"/>
      <c r="EJ346" s="124"/>
      <c r="EK346" s="124"/>
      <c r="EL346" s="124"/>
      <c r="EM346" s="124"/>
      <c r="EN346" s="124"/>
      <c r="EO346" s="124"/>
      <c r="EP346" s="124"/>
      <c r="EQ346" s="124"/>
      <c r="ER346" s="124"/>
      <c r="ES346" s="124"/>
      <c r="ET346" s="124"/>
      <c r="EU346" s="124"/>
      <c r="EV346" s="124"/>
      <c r="EW346" s="124"/>
      <c r="EX346" s="124"/>
      <c r="EY346" s="124"/>
      <c r="EZ346" s="124"/>
      <c r="FA346" s="124"/>
      <c r="FB346" s="124"/>
    </row>
    <row r="347" spans="1:158" s="120" customFormat="1" ht="15">
      <c r="A347" s="114"/>
      <c r="B347" s="121"/>
      <c r="C347" s="122"/>
      <c r="D347" s="134"/>
      <c r="E347" s="135"/>
      <c r="F347" s="136"/>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4"/>
      <c r="AL347" s="124"/>
      <c r="AM347" s="124"/>
      <c r="AN347" s="124"/>
      <c r="AO347" s="124"/>
      <c r="AP347" s="124"/>
      <c r="AQ347" s="124"/>
      <c r="AR347" s="124"/>
      <c r="AS347" s="124"/>
      <c r="AT347" s="124"/>
      <c r="AU347" s="124"/>
      <c r="AV347" s="124"/>
      <c r="AW347" s="124"/>
      <c r="AX347" s="124"/>
      <c r="AY347" s="124"/>
      <c r="AZ347" s="124"/>
      <c r="BA347" s="124"/>
      <c r="BB347" s="124"/>
      <c r="BC347" s="124"/>
      <c r="BD347" s="124"/>
      <c r="BE347" s="124"/>
      <c r="BF347" s="124"/>
      <c r="BG347" s="124"/>
      <c r="BH347" s="124"/>
      <c r="BI347" s="124"/>
      <c r="BJ347" s="124"/>
      <c r="BK347" s="124"/>
      <c r="BL347" s="124"/>
      <c r="BM347" s="124"/>
      <c r="BN347" s="124"/>
      <c r="BO347" s="124"/>
      <c r="BP347" s="124"/>
      <c r="BQ347" s="124"/>
      <c r="BR347" s="124"/>
      <c r="BS347" s="124"/>
      <c r="BT347" s="124"/>
      <c r="BU347" s="124"/>
      <c r="BV347" s="124"/>
      <c r="BW347" s="124"/>
      <c r="BX347" s="124"/>
      <c r="BY347" s="124"/>
      <c r="BZ347" s="124"/>
      <c r="CA347" s="124"/>
      <c r="CB347" s="124"/>
      <c r="CC347" s="124"/>
      <c r="CD347" s="124"/>
      <c r="CE347" s="124"/>
      <c r="CF347" s="124"/>
      <c r="CG347" s="124"/>
      <c r="CH347" s="124"/>
      <c r="CI347" s="124"/>
      <c r="CJ347" s="124"/>
      <c r="CK347" s="124"/>
      <c r="CL347" s="124"/>
      <c r="CM347" s="124"/>
      <c r="CN347" s="124"/>
      <c r="CO347" s="124"/>
      <c r="CP347" s="124"/>
      <c r="CQ347" s="124"/>
      <c r="CR347" s="124"/>
      <c r="CS347" s="124"/>
      <c r="CT347" s="124"/>
      <c r="CU347" s="124"/>
      <c r="CV347" s="124"/>
      <c r="CW347" s="124"/>
      <c r="CX347" s="124"/>
      <c r="CY347" s="124"/>
      <c r="CZ347" s="124"/>
      <c r="DA347" s="124"/>
      <c r="DB347" s="124"/>
      <c r="DC347" s="124"/>
      <c r="DD347" s="124"/>
      <c r="DE347" s="124"/>
      <c r="DF347" s="124"/>
      <c r="DG347" s="124"/>
      <c r="DH347" s="124"/>
      <c r="DI347" s="124"/>
      <c r="DJ347" s="124"/>
      <c r="DK347" s="124"/>
      <c r="DL347" s="124"/>
      <c r="DM347" s="124"/>
      <c r="DN347" s="124"/>
      <c r="DO347" s="124"/>
      <c r="DP347" s="124"/>
      <c r="DQ347" s="124"/>
      <c r="DR347" s="124"/>
      <c r="DS347" s="124"/>
      <c r="DT347" s="124"/>
      <c r="DU347" s="124"/>
      <c r="DV347" s="124"/>
      <c r="DW347" s="124"/>
      <c r="DX347" s="124"/>
      <c r="DY347" s="124"/>
      <c r="DZ347" s="124"/>
      <c r="EA347" s="124"/>
      <c r="EB347" s="124"/>
      <c r="EC347" s="124"/>
      <c r="ED347" s="124"/>
      <c r="EE347" s="124"/>
      <c r="EF347" s="124"/>
      <c r="EG347" s="124"/>
      <c r="EH347" s="124"/>
      <c r="EI347" s="124"/>
      <c r="EJ347" s="124"/>
      <c r="EK347" s="124"/>
      <c r="EL347" s="124"/>
      <c r="EM347" s="124"/>
      <c r="EN347" s="124"/>
      <c r="EO347" s="124"/>
      <c r="EP347" s="124"/>
      <c r="EQ347" s="124"/>
      <c r="ER347" s="124"/>
      <c r="ES347" s="124"/>
      <c r="ET347" s="124"/>
      <c r="EU347" s="124"/>
      <c r="EV347" s="124"/>
      <c r="EW347" s="124"/>
      <c r="EX347" s="124"/>
      <c r="EY347" s="124"/>
      <c r="EZ347" s="124"/>
      <c r="FA347" s="124"/>
      <c r="FB347" s="124"/>
    </row>
    <row r="348" spans="1:158" s="120" customFormat="1" ht="15">
      <c r="A348" s="114"/>
      <c r="B348" s="115" t="s">
        <v>430</v>
      </c>
      <c r="C348" s="133" t="s">
        <v>727</v>
      </c>
      <c r="D348" s="134">
        <v>1</v>
      </c>
      <c r="E348" s="135"/>
      <c r="F348" s="136"/>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c r="AN348" s="124"/>
      <c r="AO348" s="124"/>
      <c r="AP348" s="124"/>
      <c r="AQ348" s="124"/>
      <c r="AR348" s="124"/>
      <c r="AS348" s="124"/>
      <c r="AT348" s="124"/>
      <c r="AU348" s="124"/>
      <c r="AV348" s="124"/>
      <c r="AW348" s="124"/>
      <c r="AX348" s="124"/>
      <c r="AY348" s="124"/>
      <c r="AZ348" s="124"/>
      <c r="BA348" s="124"/>
      <c r="BB348" s="124"/>
      <c r="BC348" s="124"/>
      <c r="BD348" s="124"/>
      <c r="BE348" s="124"/>
      <c r="BF348" s="124"/>
      <c r="BG348" s="124"/>
      <c r="BH348" s="124"/>
      <c r="BI348" s="124"/>
      <c r="BJ348" s="124"/>
      <c r="BK348" s="124"/>
      <c r="BL348" s="124"/>
      <c r="BM348" s="124"/>
      <c r="BN348" s="124"/>
      <c r="BO348" s="124"/>
      <c r="BP348" s="124"/>
      <c r="BQ348" s="124"/>
      <c r="BR348" s="124"/>
      <c r="BS348" s="124"/>
      <c r="BT348" s="124"/>
      <c r="BU348" s="124"/>
      <c r="BV348" s="124"/>
      <c r="BW348" s="124"/>
      <c r="BX348" s="124"/>
      <c r="BY348" s="124"/>
      <c r="BZ348" s="124"/>
      <c r="CA348" s="124"/>
      <c r="CB348" s="124"/>
      <c r="CC348" s="124"/>
      <c r="CD348" s="124"/>
      <c r="CE348" s="124"/>
      <c r="CF348" s="124"/>
      <c r="CG348" s="124"/>
      <c r="CH348" s="124"/>
      <c r="CI348" s="124"/>
      <c r="CJ348" s="124"/>
      <c r="CK348" s="124"/>
      <c r="CL348" s="124"/>
      <c r="CM348" s="124"/>
      <c r="CN348" s="124"/>
      <c r="CO348" s="124"/>
      <c r="CP348" s="124"/>
      <c r="CQ348" s="124"/>
      <c r="CR348" s="124"/>
      <c r="CS348" s="124"/>
      <c r="CT348" s="124"/>
      <c r="CU348" s="124"/>
      <c r="CV348" s="124"/>
      <c r="CW348" s="124"/>
      <c r="CX348" s="124"/>
      <c r="CY348" s="124"/>
      <c r="CZ348" s="124"/>
      <c r="DA348" s="124"/>
      <c r="DB348" s="124"/>
      <c r="DC348" s="124"/>
      <c r="DD348" s="124"/>
      <c r="DE348" s="124"/>
      <c r="DF348" s="124"/>
      <c r="DG348" s="124"/>
      <c r="DH348" s="124"/>
      <c r="DI348" s="124"/>
      <c r="DJ348" s="124"/>
      <c r="DK348" s="124"/>
      <c r="DL348" s="124"/>
      <c r="DM348" s="124"/>
      <c r="DN348" s="124"/>
      <c r="DO348" s="124"/>
      <c r="DP348" s="124"/>
      <c r="DQ348" s="124"/>
      <c r="DR348" s="124"/>
      <c r="DS348" s="124"/>
      <c r="DT348" s="124"/>
      <c r="DU348" s="124"/>
      <c r="DV348" s="124"/>
      <c r="DW348" s="124"/>
      <c r="DX348" s="124"/>
      <c r="DY348" s="124"/>
      <c r="DZ348" s="124"/>
      <c r="EA348" s="124"/>
      <c r="EB348" s="124"/>
      <c r="EC348" s="124"/>
      <c r="ED348" s="124"/>
      <c r="EE348" s="124"/>
      <c r="EF348" s="124"/>
      <c r="EG348" s="124"/>
      <c r="EH348" s="124"/>
      <c r="EI348" s="124"/>
      <c r="EJ348" s="124"/>
      <c r="EK348" s="124"/>
      <c r="EL348" s="124"/>
      <c r="EM348" s="124"/>
      <c r="EN348" s="124"/>
      <c r="EO348" s="124"/>
      <c r="EP348" s="124"/>
      <c r="EQ348" s="124"/>
      <c r="ER348" s="124"/>
      <c r="ES348" s="124"/>
      <c r="ET348" s="124"/>
      <c r="EU348" s="124"/>
      <c r="EV348" s="124"/>
      <c r="EW348" s="124"/>
      <c r="EX348" s="124"/>
      <c r="EY348" s="124"/>
      <c r="EZ348" s="124"/>
      <c r="FA348" s="124"/>
      <c r="FB348" s="124"/>
    </row>
    <row r="349" spans="1:158" s="120" customFormat="1" ht="30">
      <c r="A349" s="114"/>
      <c r="B349" s="156" t="s">
        <v>842</v>
      </c>
      <c r="C349" s="122"/>
      <c r="D349" s="134"/>
      <c r="E349" s="135"/>
      <c r="F349" s="136"/>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c r="AN349" s="124"/>
      <c r="AO349" s="124"/>
      <c r="AP349" s="124"/>
      <c r="AQ349" s="124"/>
      <c r="AR349" s="124"/>
      <c r="AS349" s="124"/>
      <c r="AT349" s="124"/>
      <c r="AU349" s="124"/>
      <c r="AV349" s="124"/>
      <c r="AW349" s="124"/>
      <c r="AX349" s="124"/>
      <c r="AY349" s="124"/>
      <c r="AZ349" s="124"/>
      <c r="BA349" s="124"/>
      <c r="BB349" s="124"/>
      <c r="BC349" s="124"/>
      <c r="BD349" s="124"/>
      <c r="BE349" s="124"/>
      <c r="BF349" s="124"/>
      <c r="BG349" s="124"/>
      <c r="BH349" s="124"/>
      <c r="BI349" s="124"/>
      <c r="BJ349" s="124"/>
      <c r="BK349" s="124"/>
      <c r="BL349" s="124"/>
      <c r="BM349" s="124"/>
      <c r="BN349" s="124"/>
      <c r="BO349" s="124"/>
      <c r="BP349" s="124"/>
      <c r="BQ349" s="124"/>
      <c r="BR349" s="124"/>
      <c r="BS349" s="124"/>
      <c r="BT349" s="124"/>
      <c r="BU349" s="124"/>
      <c r="BV349" s="124"/>
      <c r="BW349" s="124"/>
      <c r="BX349" s="124"/>
      <c r="BY349" s="124"/>
      <c r="BZ349" s="124"/>
      <c r="CA349" s="124"/>
      <c r="CB349" s="124"/>
      <c r="CC349" s="124"/>
      <c r="CD349" s="124"/>
      <c r="CE349" s="124"/>
      <c r="CF349" s="124"/>
      <c r="CG349" s="124"/>
      <c r="CH349" s="124"/>
      <c r="CI349" s="124"/>
      <c r="CJ349" s="124"/>
      <c r="CK349" s="124"/>
      <c r="CL349" s="124"/>
      <c r="CM349" s="124"/>
      <c r="CN349" s="124"/>
      <c r="CO349" s="124"/>
      <c r="CP349" s="124"/>
      <c r="CQ349" s="124"/>
      <c r="CR349" s="124"/>
      <c r="CS349" s="124"/>
      <c r="CT349" s="124"/>
      <c r="CU349" s="124"/>
      <c r="CV349" s="124"/>
      <c r="CW349" s="124"/>
      <c r="CX349" s="124"/>
      <c r="CY349" s="124"/>
      <c r="CZ349" s="124"/>
      <c r="DA349" s="124"/>
      <c r="DB349" s="124"/>
      <c r="DC349" s="124"/>
      <c r="DD349" s="124"/>
      <c r="DE349" s="124"/>
      <c r="DF349" s="124"/>
      <c r="DG349" s="124"/>
      <c r="DH349" s="124"/>
      <c r="DI349" s="124"/>
      <c r="DJ349" s="124"/>
      <c r="DK349" s="124"/>
      <c r="DL349" s="124"/>
      <c r="DM349" s="124"/>
      <c r="DN349" s="124"/>
      <c r="DO349" s="124"/>
      <c r="DP349" s="124"/>
      <c r="DQ349" s="124"/>
      <c r="DR349" s="124"/>
      <c r="DS349" s="124"/>
      <c r="DT349" s="124"/>
      <c r="DU349" s="124"/>
      <c r="DV349" s="124"/>
      <c r="DW349" s="124"/>
      <c r="DX349" s="124"/>
      <c r="DY349" s="124"/>
      <c r="DZ349" s="124"/>
      <c r="EA349" s="124"/>
      <c r="EB349" s="124"/>
      <c r="EC349" s="124"/>
      <c r="ED349" s="124"/>
      <c r="EE349" s="124"/>
      <c r="EF349" s="124"/>
      <c r="EG349" s="124"/>
      <c r="EH349" s="124"/>
      <c r="EI349" s="124"/>
      <c r="EJ349" s="124"/>
      <c r="EK349" s="124"/>
      <c r="EL349" s="124"/>
      <c r="EM349" s="124"/>
      <c r="EN349" s="124"/>
      <c r="EO349" s="124"/>
      <c r="EP349" s="124"/>
      <c r="EQ349" s="124"/>
      <c r="ER349" s="124"/>
      <c r="ES349" s="124"/>
      <c r="ET349" s="124"/>
      <c r="EU349" s="124"/>
      <c r="EV349" s="124"/>
      <c r="EW349" s="124"/>
      <c r="EX349" s="124"/>
      <c r="EY349" s="124"/>
      <c r="EZ349" s="124"/>
      <c r="FA349" s="124"/>
      <c r="FB349" s="124"/>
    </row>
    <row r="350" spans="1:158" s="120" customFormat="1" ht="15">
      <c r="A350" s="114"/>
      <c r="B350" s="121"/>
      <c r="C350" s="122"/>
      <c r="D350" s="134"/>
      <c r="E350" s="135"/>
      <c r="F350" s="136"/>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c r="AN350" s="124"/>
      <c r="AO350" s="124"/>
      <c r="AP350" s="124"/>
      <c r="AQ350" s="124"/>
      <c r="AR350" s="124"/>
      <c r="AS350" s="124"/>
      <c r="AT350" s="124"/>
      <c r="AU350" s="124"/>
      <c r="AV350" s="124"/>
      <c r="AW350" s="124"/>
      <c r="AX350" s="124"/>
      <c r="AY350" s="124"/>
      <c r="AZ350" s="124"/>
      <c r="BA350" s="124"/>
      <c r="BB350" s="124"/>
      <c r="BC350" s="124"/>
      <c r="BD350" s="124"/>
      <c r="BE350" s="124"/>
      <c r="BF350" s="124"/>
      <c r="BG350" s="124"/>
      <c r="BH350" s="124"/>
      <c r="BI350" s="124"/>
      <c r="BJ350" s="124"/>
      <c r="BK350" s="124"/>
      <c r="BL350" s="124"/>
      <c r="BM350" s="124"/>
      <c r="BN350" s="124"/>
      <c r="BO350" s="124"/>
      <c r="BP350" s="124"/>
      <c r="BQ350" s="124"/>
      <c r="BR350" s="124"/>
      <c r="BS350" s="124"/>
      <c r="BT350" s="124"/>
      <c r="BU350" s="124"/>
      <c r="BV350" s="124"/>
      <c r="BW350" s="124"/>
      <c r="BX350" s="124"/>
      <c r="BY350" s="124"/>
      <c r="BZ350" s="124"/>
      <c r="CA350" s="124"/>
      <c r="CB350" s="124"/>
      <c r="CC350" s="124"/>
      <c r="CD350" s="124"/>
      <c r="CE350" s="124"/>
      <c r="CF350" s="124"/>
      <c r="CG350" s="124"/>
      <c r="CH350" s="124"/>
      <c r="CI350" s="124"/>
      <c r="CJ350" s="124"/>
      <c r="CK350" s="124"/>
      <c r="CL350" s="124"/>
      <c r="CM350" s="124"/>
      <c r="CN350" s="124"/>
      <c r="CO350" s="124"/>
      <c r="CP350" s="124"/>
      <c r="CQ350" s="124"/>
      <c r="CR350" s="124"/>
      <c r="CS350" s="124"/>
      <c r="CT350" s="124"/>
      <c r="CU350" s="124"/>
      <c r="CV350" s="124"/>
      <c r="CW350" s="124"/>
      <c r="CX350" s="124"/>
      <c r="CY350" s="124"/>
      <c r="CZ350" s="124"/>
      <c r="DA350" s="124"/>
      <c r="DB350" s="124"/>
      <c r="DC350" s="124"/>
      <c r="DD350" s="124"/>
      <c r="DE350" s="124"/>
      <c r="DF350" s="124"/>
      <c r="DG350" s="124"/>
      <c r="DH350" s="124"/>
      <c r="DI350" s="124"/>
      <c r="DJ350" s="124"/>
      <c r="DK350" s="124"/>
      <c r="DL350" s="124"/>
      <c r="DM350" s="124"/>
      <c r="DN350" s="124"/>
      <c r="DO350" s="124"/>
      <c r="DP350" s="124"/>
      <c r="DQ350" s="124"/>
      <c r="DR350" s="124"/>
      <c r="DS350" s="124"/>
      <c r="DT350" s="124"/>
      <c r="DU350" s="124"/>
      <c r="DV350" s="124"/>
      <c r="DW350" s="124"/>
      <c r="DX350" s="124"/>
      <c r="DY350" s="124"/>
      <c r="DZ350" s="124"/>
      <c r="EA350" s="124"/>
      <c r="EB350" s="124"/>
      <c r="EC350" s="124"/>
      <c r="ED350" s="124"/>
      <c r="EE350" s="124"/>
      <c r="EF350" s="124"/>
      <c r="EG350" s="124"/>
      <c r="EH350" s="124"/>
      <c r="EI350" s="124"/>
      <c r="EJ350" s="124"/>
      <c r="EK350" s="124"/>
      <c r="EL350" s="124"/>
      <c r="EM350" s="124"/>
      <c r="EN350" s="124"/>
      <c r="EO350" s="124"/>
      <c r="EP350" s="124"/>
      <c r="EQ350" s="124"/>
      <c r="ER350" s="124"/>
      <c r="ES350" s="124"/>
      <c r="ET350" s="124"/>
      <c r="EU350" s="124"/>
      <c r="EV350" s="124"/>
      <c r="EW350" s="124"/>
      <c r="EX350" s="124"/>
      <c r="EY350" s="124"/>
      <c r="EZ350" s="124"/>
      <c r="FA350" s="124"/>
      <c r="FB350" s="124"/>
    </row>
    <row r="351" spans="1:158" s="120" customFormat="1" ht="15">
      <c r="A351" s="114"/>
      <c r="B351" s="115" t="s">
        <v>429</v>
      </c>
      <c r="C351" s="133" t="s">
        <v>727</v>
      </c>
      <c r="D351" s="134">
        <v>1</v>
      </c>
      <c r="E351" s="135"/>
      <c r="F351" s="136"/>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4"/>
      <c r="AL351" s="124"/>
      <c r="AM351" s="124"/>
      <c r="AN351" s="124"/>
      <c r="AO351" s="124"/>
      <c r="AP351" s="124"/>
      <c r="AQ351" s="124"/>
      <c r="AR351" s="124"/>
      <c r="AS351" s="124"/>
      <c r="AT351" s="124"/>
      <c r="AU351" s="124"/>
      <c r="AV351" s="124"/>
      <c r="AW351" s="124"/>
      <c r="AX351" s="124"/>
      <c r="AY351" s="124"/>
      <c r="AZ351" s="124"/>
      <c r="BA351" s="124"/>
      <c r="BB351" s="124"/>
      <c r="BC351" s="124"/>
      <c r="BD351" s="124"/>
      <c r="BE351" s="124"/>
      <c r="BF351" s="124"/>
      <c r="BG351" s="124"/>
      <c r="BH351" s="124"/>
      <c r="BI351" s="124"/>
      <c r="BJ351" s="124"/>
      <c r="BK351" s="124"/>
      <c r="BL351" s="124"/>
      <c r="BM351" s="124"/>
      <c r="BN351" s="124"/>
      <c r="BO351" s="124"/>
      <c r="BP351" s="124"/>
      <c r="BQ351" s="124"/>
      <c r="BR351" s="124"/>
      <c r="BS351" s="124"/>
      <c r="BT351" s="124"/>
      <c r="BU351" s="124"/>
      <c r="BV351" s="124"/>
      <c r="BW351" s="124"/>
      <c r="BX351" s="124"/>
      <c r="BY351" s="124"/>
      <c r="BZ351" s="124"/>
      <c r="CA351" s="124"/>
      <c r="CB351" s="124"/>
      <c r="CC351" s="124"/>
      <c r="CD351" s="124"/>
      <c r="CE351" s="124"/>
      <c r="CF351" s="124"/>
      <c r="CG351" s="124"/>
      <c r="CH351" s="124"/>
      <c r="CI351" s="124"/>
      <c r="CJ351" s="124"/>
      <c r="CK351" s="124"/>
      <c r="CL351" s="124"/>
      <c r="CM351" s="124"/>
      <c r="CN351" s="124"/>
      <c r="CO351" s="124"/>
      <c r="CP351" s="124"/>
      <c r="CQ351" s="124"/>
      <c r="CR351" s="124"/>
      <c r="CS351" s="124"/>
      <c r="CT351" s="124"/>
      <c r="CU351" s="124"/>
      <c r="CV351" s="124"/>
      <c r="CW351" s="124"/>
      <c r="CX351" s="124"/>
      <c r="CY351" s="124"/>
      <c r="CZ351" s="124"/>
      <c r="DA351" s="124"/>
      <c r="DB351" s="124"/>
      <c r="DC351" s="124"/>
      <c r="DD351" s="124"/>
      <c r="DE351" s="124"/>
      <c r="DF351" s="124"/>
      <c r="DG351" s="124"/>
      <c r="DH351" s="124"/>
      <c r="DI351" s="124"/>
      <c r="DJ351" s="124"/>
      <c r="DK351" s="124"/>
      <c r="DL351" s="124"/>
      <c r="DM351" s="124"/>
      <c r="DN351" s="124"/>
      <c r="DO351" s="124"/>
      <c r="DP351" s="124"/>
      <c r="DQ351" s="124"/>
      <c r="DR351" s="124"/>
      <c r="DS351" s="124"/>
      <c r="DT351" s="124"/>
      <c r="DU351" s="124"/>
      <c r="DV351" s="124"/>
      <c r="DW351" s="124"/>
      <c r="DX351" s="124"/>
      <c r="DY351" s="124"/>
      <c r="DZ351" s="124"/>
      <c r="EA351" s="124"/>
      <c r="EB351" s="124"/>
      <c r="EC351" s="124"/>
      <c r="ED351" s="124"/>
      <c r="EE351" s="124"/>
      <c r="EF351" s="124"/>
      <c r="EG351" s="124"/>
      <c r="EH351" s="124"/>
      <c r="EI351" s="124"/>
      <c r="EJ351" s="124"/>
      <c r="EK351" s="124"/>
      <c r="EL351" s="124"/>
      <c r="EM351" s="124"/>
      <c r="EN351" s="124"/>
      <c r="EO351" s="124"/>
      <c r="EP351" s="124"/>
      <c r="EQ351" s="124"/>
      <c r="ER351" s="124"/>
      <c r="ES351" s="124"/>
      <c r="ET351" s="124"/>
      <c r="EU351" s="124"/>
      <c r="EV351" s="124"/>
      <c r="EW351" s="124"/>
      <c r="EX351" s="124"/>
      <c r="EY351" s="124"/>
      <c r="EZ351" s="124"/>
      <c r="FA351" s="124"/>
      <c r="FB351" s="124"/>
    </row>
    <row r="352" spans="1:158" s="120" customFormat="1" ht="30">
      <c r="A352" s="114"/>
      <c r="B352" s="156" t="s">
        <v>843</v>
      </c>
      <c r="C352" s="133"/>
      <c r="D352" s="134"/>
      <c r="E352" s="135"/>
      <c r="F352" s="136"/>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4"/>
      <c r="AL352" s="124"/>
      <c r="AM352" s="124"/>
      <c r="AN352" s="124"/>
      <c r="AO352" s="124"/>
      <c r="AP352" s="124"/>
      <c r="AQ352" s="124"/>
      <c r="AR352" s="124"/>
      <c r="AS352" s="124"/>
      <c r="AT352" s="124"/>
      <c r="AU352" s="124"/>
      <c r="AV352" s="124"/>
      <c r="AW352" s="124"/>
      <c r="AX352" s="124"/>
      <c r="AY352" s="124"/>
      <c r="AZ352" s="124"/>
      <c r="BA352" s="124"/>
      <c r="BB352" s="124"/>
      <c r="BC352" s="124"/>
      <c r="BD352" s="124"/>
      <c r="BE352" s="124"/>
      <c r="BF352" s="124"/>
      <c r="BG352" s="124"/>
      <c r="BH352" s="124"/>
      <c r="BI352" s="124"/>
      <c r="BJ352" s="124"/>
      <c r="BK352" s="124"/>
      <c r="BL352" s="124"/>
      <c r="BM352" s="124"/>
      <c r="BN352" s="124"/>
      <c r="BO352" s="124"/>
      <c r="BP352" s="124"/>
      <c r="BQ352" s="124"/>
      <c r="BR352" s="124"/>
      <c r="BS352" s="124"/>
      <c r="BT352" s="124"/>
      <c r="BU352" s="124"/>
      <c r="BV352" s="124"/>
      <c r="BW352" s="124"/>
      <c r="BX352" s="124"/>
      <c r="BY352" s="124"/>
      <c r="BZ352" s="124"/>
      <c r="CA352" s="124"/>
      <c r="CB352" s="124"/>
      <c r="CC352" s="124"/>
      <c r="CD352" s="124"/>
      <c r="CE352" s="124"/>
      <c r="CF352" s="124"/>
      <c r="CG352" s="124"/>
      <c r="CH352" s="124"/>
      <c r="CI352" s="124"/>
      <c r="CJ352" s="124"/>
      <c r="CK352" s="124"/>
      <c r="CL352" s="124"/>
      <c r="CM352" s="124"/>
      <c r="CN352" s="124"/>
      <c r="CO352" s="124"/>
      <c r="CP352" s="124"/>
      <c r="CQ352" s="124"/>
      <c r="CR352" s="124"/>
      <c r="CS352" s="124"/>
      <c r="CT352" s="124"/>
      <c r="CU352" s="124"/>
      <c r="CV352" s="124"/>
      <c r="CW352" s="124"/>
      <c r="CX352" s="124"/>
      <c r="CY352" s="124"/>
      <c r="CZ352" s="124"/>
      <c r="DA352" s="124"/>
      <c r="DB352" s="124"/>
      <c r="DC352" s="124"/>
      <c r="DD352" s="124"/>
      <c r="DE352" s="124"/>
      <c r="DF352" s="124"/>
      <c r="DG352" s="124"/>
      <c r="DH352" s="124"/>
      <c r="DI352" s="124"/>
      <c r="DJ352" s="124"/>
      <c r="DK352" s="124"/>
      <c r="DL352" s="124"/>
      <c r="DM352" s="124"/>
      <c r="DN352" s="124"/>
      <c r="DO352" s="124"/>
      <c r="DP352" s="124"/>
      <c r="DQ352" s="124"/>
      <c r="DR352" s="124"/>
      <c r="DS352" s="124"/>
      <c r="DT352" s="124"/>
      <c r="DU352" s="124"/>
      <c r="DV352" s="124"/>
      <c r="DW352" s="124"/>
      <c r="DX352" s="124"/>
      <c r="DY352" s="124"/>
      <c r="DZ352" s="124"/>
      <c r="EA352" s="124"/>
      <c r="EB352" s="124"/>
      <c r="EC352" s="124"/>
      <c r="ED352" s="124"/>
      <c r="EE352" s="124"/>
      <c r="EF352" s="124"/>
      <c r="EG352" s="124"/>
      <c r="EH352" s="124"/>
      <c r="EI352" s="124"/>
      <c r="EJ352" s="124"/>
      <c r="EK352" s="124"/>
      <c r="EL352" s="124"/>
      <c r="EM352" s="124"/>
      <c r="EN352" s="124"/>
      <c r="EO352" s="124"/>
      <c r="EP352" s="124"/>
      <c r="EQ352" s="124"/>
      <c r="ER352" s="124"/>
      <c r="ES352" s="124"/>
      <c r="ET352" s="124"/>
      <c r="EU352" s="124"/>
      <c r="EV352" s="124"/>
      <c r="EW352" s="124"/>
      <c r="EX352" s="124"/>
      <c r="EY352" s="124"/>
      <c r="EZ352" s="124"/>
      <c r="FA352" s="124"/>
      <c r="FB352" s="124"/>
    </row>
    <row r="353" spans="1:158" s="120" customFormat="1" ht="15">
      <c r="A353" s="114"/>
      <c r="B353" s="156"/>
      <c r="C353" s="122"/>
      <c r="D353" s="134"/>
      <c r="E353" s="135"/>
      <c r="F353" s="136"/>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c r="AN353" s="124"/>
      <c r="AO353" s="124"/>
      <c r="AP353" s="124"/>
      <c r="AQ353" s="124"/>
      <c r="AR353" s="124"/>
      <c r="AS353" s="124"/>
      <c r="AT353" s="124"/>
      <c r="AU353" s="124"/>
      <c r="AV353" s="124"/>
      <c r="AW353" s="124"/>
      <c r="AX353" s="124"/>
      <c r="AY353" s="124"/>
      <c r="AZ353" s="124"/>
      <c r="BA353" s="124"/>
      <c r="BB353" s="124"/>
      <c r="BC353" s="124"/>
      <c r="BD353" s="124"/>
      <c r="BE353" s="124"/>
      <c r="BF353" s="124"/>
      <c r="BG353" s="124"/>
      <c r="BH353" s="124"/>
      <c r="BI353" s="124"/>
      <c r="BJ353" s="124"/>
      <c r="BK353" s="124"/>
      <c r="BL353" s="124"/>
      <c r="BM353" s="124"/>
      <c r="BN353" s="124"/>
      <c r="BO353" s="124"/>
      <c r="BP353" s="124"/>
      <c r="BQ353" s="124"/>
      <c r="BR353" s="124"/>
      <c r="BS353" s="124"/>
      <c r="BT353" s="124"/>
      <c r="BU353" s="124"/>
      <c r="BV353" s="124"/>
      <c r="BW353" s="124"/>
      <c r="BX353" s="124"/>
      <c r="BY353" s="124"/>
      <c r="BZ353" s="124"/>
      <c r="CA353" s="124"/>
      <c r="CB353" s="124"/>
      <c r="CC353" s="124"/>
      <c r="CD353" s="124"/>
      <c r="CE353" s="124"/>
      <c r="CF353" s="124"/>
      <c r="CG353" s="124"/>
      <c r="CH353" s="124"/>
      <c r="CI353" s="124"/>
      <c r="CJ353" s="124"/>
      <c r="CK353" s="124"/>
      <c r="CL353" s="124"/>
      <c r="CM353" s="124"/>
      <c r="CN353" s="124"/>
      <c r="CO353" s="124"/>
      <c r="CP353" s="124"/>
      <c r="CQ353" s="124"/>
      <c r="CR353" s="124"/>
      <c r="CS353" s="124"/>
      <c r="CT353" s="124"/>
      <c r="CU353" s="124"/>
      <c r="CV353" s="124"/>
      <c r="CW353" s="124"/>
      <c r="CX353" s="124"/>
      <c r="CY353" s="124"/>
      <c r="CZ353" s="124"/>
      <c r="DA353" s="124"/>
      <c r="DB353" s="124"/>
      <c r="DC353" s="124"/>
      <c r="DD353" s="124"/>
      <c r="DE353" s="124"/>
      <c r="DF353" s="124"/>
      <c r="DG353" s="124"/>
      <c r="DH353" s="124"/>
      <c r="DI353" s="124"/>
      <c r="DJ353" s="124"/>
      <c r="DK353" s="124"/>
      <c r="DL353" s="124"/>
      <c r="DM353" s="124"/>
      <c r="DN353" s="124"/>
      <c r="DO353" s="124"/>
      <c r="DP353" s="124"/>
      <c r="DQ353" s="124"/>
      <c r="DR353" s="124"/>
      <c r="DS353" s="124"/>
      <c r="DT353" s="124"/>
      <c r="DU353" s="124"/>
      <c r="DV353" s="124"/>
      <c r="DW353" s="124"/>
      <c r="DX353" s="124"/>
      <c r="DY353" s="124"/>
      <c r="DZ353" s="124"/>
      <c r="EA353" s="124"/>
      <c r="EB353" s="124"/>
      <c r="EC353" s="124"/>
      <c r="ED353" s="124"/>
      <c r="EE353" s="124"/>
      <c r="EF353" s="124"/>
      <c r="EG353" s="124"/>
      <c r="EH353" s="124"/>
      <c r="EI353" s="124"/>
      <c r="EJ353" s="124"/>
      <c r="EK353" s="124"/>
      <c r="EL353" s="124"/>
      <c r="EM353" s="124"/>
      <c r="EN353" s="124"/>
      <c r="EO353" s="124"/>
      <c r="EP353" s="124"/>
      <c r="EQ353" s="124"/>
      <c r="ER353" s="124"/>
      <c r="ES353" s="124"/>
      <c r="ET353" s="124"/>
      <c r="EU353" s="124"/>
      <c r="EV353" s="124"/>
      <c r="EW353" s="124"/>
      <c r="EX353" s="124"/>
      <c r="EY353" s="124"/>
      <c r="EZ353" s="124"/>
      <c r="FA353" s="124"/>
      <c r="FB353" s="124"/>
    </row>
    <row r="354" spans="1:158" s="120" customFormat="1" ht="15">
      <c r="A354" s="114"/>
      <c r="B354" s="115" t="s">
        <v>428</v>
      </c>
      <c r="C354" s="133" t="s">
        <v>727</v>
      </c>
      <c r="D354" s="134">
        <v>1</v>
      </c>
      <c r="E354" s="135"/>
      <c r="F354" s="136"/>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c r="AN354" s="124"/>
      <c r="AO354" s="124"/>
      <c r="AP354" s="124"/>
      <c r="AQ354" s="124"/>
      <c r="AR354" s="124"/>
      <c r="AS354" s="124"/>
      <c r="AT354" s="124"/>
      <c r="AU354" s="124"/>
      <c r="AV354" s="124"/>
      <c r="AW354" s="124"/>
      <c r="AX354" s="124"/>
      <c r="AY354" s="124"/>
      <c r="AZ354" s="124"/>
      <c r="BA354" s="124"/>
      <c r="BB354" s="124"/>
      <c r="BC354" s="124"/>
      <c r="BD354" s="124"/>
      <c r="BE354" s="124"/>
      <c r="BF354" s="124"/>
      <c r="BG354" s="124"/>
      <c r="BH354" s="124"/>
      <c r="BI354" s="124"/>
      <c r="BJ354" s="124"/>
      <c r="BK354" s="124"/>
      <c r="BL354" s="124"/>
      <c r="BM354" s="124"/>
      <c r="BN354" s="124"/>
      <c r="BO354" s="124"/>
      <c r="BP354" s="124"/>
      <c r="BQ354" s="124"/>
      <c r="BR354" s="124"/>
      <c r="BS354" s="124"/>
      <c r="BT354" s="124"/>
      <c r="BU354" s="124"/>
      <c r="BV354" s="124"/>
      <c r="BW354" s="124"/>
      <c r="BX354" s="124"/>
      <c r="BY354" s="124"/>
      <c r="BZ354" s="124"/>
      <c r="CA354" s="124"/>
      <c r="CB354" s="124"/>
      <c r="CC354" s="124"/>
      <c r="CD354" s="124"/>
      <c r="CE354" s="124"/>
      <c r="CF354" s="124"/>
      <c r="CG354" s="124"/>
      <c r="CH354" s="124"/>
      <c r="CI354" s="124"/>
      <c r="CJ354" s="124"/>
      <c r="CK354" s="124"/>
      <c r="CL354" s="124"/>
      <c r="CM354" s="124"/>
      <c r="CN354" s="124"/>
      <c r="CO354" s="124"/>
      <c r="CP354" s="124"/>
      <c r="CQ354" s="124"/>
      <c r="CR354" s="124"/>
      <c r="CS354" s="124"/>
      <c r="CT354" s="124"/>
      <c r="CU354" s="124"/>
      <c r="CV354" s="124"/>
      <c r="CW354" s="124"/>
      <c r="CX354" s="124"/>
      <c r="CY354" s="124"/>
      <c r="CZ354" s="124"/>
      <c r="DA354" s="124"/>
      <c r="DB354" s="124"/>
      <c r="DC354" s="124"/>
      <c r="DD354" s="124"/>
      <c r="DE354" s="124"/>
      <c r="DF354" s="124"/>
      <c r="DG354" s="124"/>
      <c r="DH354" s="124"/>
      <c r="DI354" s="124"/>
      <c r="DJ354" s="124"/>
      <c r="DK354" s="124"/>
      <c r="DL354" s="124"/>
      <c r="DM354" s="124"/>
      <c r="DN354" s="124"/>
      <c r="DO354" s="124"/>
      <c r="DP354" s="124"/>
      <c r="DQ354" s="124"/>
      <c r="DR354" s="124"/>
      <c r="DS354" s="124"/>
      <c r="DT354" s="124"/>
      <c r="DU354" s="124"/>
      <c r="DV354" s="124"/>
      <c r="DW354" s="124"/>
      <c r="DX354" s="124"/>
      <c r="DY354" s="124"/>
      <c r="DZ354" s="124"/>
      <c r="EA354" s="124"/>
      <c r="EB354" s="124"/>
      <c r="EC354" s="124"/>
      <c r="ED354" s="124"/>
      <c r="EE354" s="124"/>
      <c r="EF354" s="124"/>
      <c r="EG354" s="124"/>
      <c r="EH354" s="124"/>
      <c r="EI354" s="124"/>
      <c r="EJ354" s="124"/>
      <c r="EK354" s="124"/>
      <c r="EL354" s="124"/>
      <c r="EM354" s="124"/>
      <c r="EN354" s="124"/>
      <c r="EO354" s="124"/>
      <c r="EP354" s="124"/>
      <c r="EQ354" s="124"/>
      <c r="ER354" s="124"/>
      <c r="ES354" s="124"/>
      <c r="ET354" s="124"/>
      <c r="EU354" s="124"/>
      <c r="EV354" s="124"/>
      <c r="EW354" s="124"/>
      <c r="EX354" s="124"/>
      <c r="EY354" s="124"/>
      <c r="EZ354" s="124"/>
      <c r="FA354" s="124"/>
      <c r="FB354" s="124"/>
    </row>
    <row r="355" spans="1:158" s="120" customFormat="1" ht="30">
      <c r="A355" s="114"/>
      <c r="B355" s="156" t="s">
        <v>427</v>
      </c>
      <c r="C355" s="122"/>
      <c r="D355" s="134"/>
      <c r="E355" s="135"/>
      <c r="F355" s="136"/>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4"/>
      <c r="AL355" s="124"/>
      <c r="AM355" s="124"/>
      <c r="AN355" s="124"/>
      <c r="AO355" s="124"/>
      <c r="AP355" s="124"/>
      <c r="AQ355" s="124"/>
      <c r="AR355" s="124"/>
      <c r="AS355" s="124"/>
      <c r="AT355" s="124"/>
      <c r="AU355" s="124"/>
      <c r="AV355" s="124"/>
      <c r="AW355" s="124"/>
      <c r="AX355" s="124"/>
      <c r="AY355" s="124"/>
      <c r="AZ355" s="124"/>
      <c r="BA355" s="124"/>
      <c r="BB355" s="124"/>
      <c r="BC355" s="124"/>
      <c r="BD355" s="124"/>
      <c r="BE355" s="124"/>
      <c r="BF355" s="124"/>
      <c r="BG355" s="124"/>
      <c r="BH355" s="124"/>
      <c r="BI355" s="124"/>
      <c r="BJ355" s="124"/>
      <c r="BK355" s="124"/>
      <c r="BL355" s="124"/>
      <c r="BM355" s="124"/>
      <c r="BN355" s="124"/>
      <c r="BO355" s="124"/>
      <c r="BP355" s="124"/>
      <c r="BQ355" s="124"/>
      <c r="BR355" s="124"/>
      <c r="BS355" s="124"/>
      <c r="BT355" s="124"/>
      <c r="BU355" s="124"/>
      <c r="BV355" s="124"/>
      <c r="BW355" s="124"/>
      <c r="BX355" s="124"/>
      <c r="BY355" s="124"/>
      <c r="BZ355" s="124"/>
      <c r="CA355" s="124"/>
      <c r="CB355" s="124"/>
      <c r="CC355" s="124"/>
      <c r="CD355" s="124"/>
      <c r="CE355" s="124"/>
      <c r="CF355" s="124"/>
      <c r="CG355" s="124"/>
      <c r="CH355" s="124"/>
      <c r="CI355" s="124"/>
      <c r="CJ355" s="124"/>
      <c r="CK355" s="124"/>
      <c r="CL355" s="124"/>
      <c r="CM355" s="124"/>
      <c r="CN355" s="124"/>
      <c r="CO355" s="124"/>
      <c r="CP355" s="124"/>
      <c r="CQ355" s="124"/>
      <c r="CR355" s="124"/>
      <c r="CS355" s="124"/>
      <c r="CT355" s="124"/>
      <c r="CU355" s="124"/>
      <c r="CV355" s="124"/>
      <c r="CW355" s="124"/>
      <c r="CX355" s="124"/>
      <c r="CY355" s="124"/>
      <c r="CZ355" s="124"/>
      <c r="DA355" s="124"/>
      <c r="DB355" s="124"/>
      <c r="DC355" s="124"/>
      <c r="DD355" s="124"/>
      <c r="DE355" s="124"/>
      <c r="DF355" s="124"/>
      <c r="DG355" s="124"/>
      <c r="DH355" s="124"/>
      <c r="DI355" s="124"/>
      <c r="DJ355" s="124"/>
      <c r="DK355" s="124"/>
      <c r="DL355" s="124"/>
      <c r="DM355" s="124"/>
      <c r="DN355" s="124"/>
      <c r="DO355" s="124"/>
      <c r="DP355" s="124"/>
      <c r="DQ355" s="124"/>
      <c r="DR355" s="124"/>
      <c r="DS355" s="124"/>
      <c r="DT355" s="124"/>
      <c r="DU355" s="124"/>
      <c r="DV355" s="124"/>
      <c r="DW355" s="124"/>
      <c r="DX355" s="124"/>
      <c r="DY355" s="124"/>
      <c r="DZ355" s="124"/>
      <c r="EA355" s="124"/>
      <c r="EB355" s="124"/>
      <c r="EC355" s="124"/>
      <c r="ED355" s="124"/>
      <c r="EE355" s="124"/>
      <c r="EF355" s="124"/>
      <c r="EG355" s="124"/>
      <c r="EH355" s="124"/>
      <c r="EI355" s="124"/>
      <c r="EJ355" s="124"/>
      <c r="EK355" s="124"/>
      <c r="EL355" s="124"/>
      <c r="EM355" s="124"/>
      <c r="EN355" s="124"/>
      <c r="EO355" s="124"/>
      <c r="EP355" s="124"/>
      <c r="EQ355" s="124"/>
      <c r="ER355" s="124"/>
      <c r="ES355" s="124"/>
      <c r="ET355" s="124"/>
      <c r="EU355" s="124"/>
      <c r="EV355" s="124"/>
      <c r="EW355" s="124"/>
      <c r="EX355" s="124"/>
      <c r="EY355" s="124"/>
      <c r="EZ355" s="124"/>
      <c r="FA355" s="124"/>
      <c r="FB355" s="124"/>
    </row>
    <row r="356" spans="1:158" s="120" customFormat="1" ht="15">
      <c r="A356" s="114"/>
      <c r="B356" s="156"/>
      <c r="C356" s="122"/>
      <c r="D356" s="134"/>
      <c r="E356" s="135"/>
      <c r="F356" s="136"/>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c r="AN356" s="124"/>
      <c r="AO356" s="124"/>
      <c r="AP356" s="124"/>
      <c r="AQ356" s="124"/>
      <c r="AR356" s="124"/>
      <c r="AS356" s="124"/>
      <c r="AT356" s="124"/>
      <c r="AU356" s="124"/>
      <c r="AV356" s="124"/>
      <c r="AW356" s="124"/>
      <c r="AX356" s="124"/>
      <c r="AY356" s="124"/>
      <c r="AZ356" s="124"/>
      <c r="BA356" s="124"/>
      <c r="BB356" s="124"/>
      <c r="BC356" s="124"/>
      <c r="BD356" s="124"/>
      <c r="BE356" s="124"/>
      <c r="BF356" s="124"/>
      <c r="BG356" s="124"/>
      <c r="BH356" s="124"/>
      <c r="BI356" s="124"/>
      <c r="BJ356" s="124"/>
      <c r="BK356" s="124"/>
      <c r="BL356" s="124"/>
      <c r="BM356" s="124"/>
      <c r="BN356" s="124"/>
      <c r="BO356" s="124"/>
      <c r="BP356" s="124"/>
      <c r="BQ356" s="124"/>
      <c r="BR356" s="124"/>
      <c r="BS356" s="124"/>
      <c r="BT356" s="124"/>
      <c r="BU356" s="124"/>
      <c r="BV356" s="124"/>
      <c r="BW356" s="124"/>
      <c r="BX356" s="124"/>
      <c r="BY356" s="124"/>
      <c r="BZ356" s="124"/>
      <c r="CA356" s="124"/>
      <c r="CB356" s="124"/>
      <c r="CC356" s="124"/>
      <c r="CD356" s="124"/>
      <c r="CE356" s="124"/>
      <c r="CF356" s="124"/>
      <c r="CG356" s="124"/>
      <c r="CH356" s="124"/>
      <c r="CI356" s="124"/>
      <c r="CJ356" s="124"/>
      <c r="CK356" s="124"/>
      <c r="CL356" s="124"/>
      <c r="CM356" s="124"/>
      <c r="CN356" s="124"/>
      <c r="CO356" s="124"/>
      <c r="CP356" s="124"/>
      <c r="CQ356" s="124"/>
      <c r="CR356" s="124"/>
      <c r="CS356" s="124"/>
      <c r="CT356" s="124"/>
      <c r="CU356" s="124"/>
      <c r="CV356" s="124"/>
      <c r="CW356" s="124"/>
      <c r="CX356" s="124"/>
      <c r="CY356" s="124"/>
      <c r="CZ356" s="124"/>
      <c r="DA356" s="124"/>
      <c r="DB356" s="124"/>
      <c r="DC356" s="124"/>
      <c r="DD356" s="124"/>
      <c r="DE356" s="124"/>
      <c r="DF356" s="124"/>
      <c r="DG356" s="124"/>
      <c r="DH356" s="124"/>
      <c r="DI356" s="124"/>
      <c r="DJ356" s="124"/>
      <c r="DK356" s="124"/>
      <c r="DL356" s="124"/>
      <c r="DM356" s="124"/>
      <c r="DN356" s="124"/>
      <c r="DO356" s="124"/>
      <c r="DP356" s="124"/>
      <c r="DQ356" s="124"/>
      <c r="DR356" s="124"/>
      <c r="DS356" s="124"/>
      <c r="DT356" s="124"/>
      <c r="DU356" s="124"/>
      <c r="DV356" s="124"/>
      <c r="DW356" s="124"/>
      <c r="DX356" s="124"/>
      <c r="DY356" s="124"/>
      <c r="DZ356" s="124"/>
      <c r="EA356" s="124"/>
      <c r="EB356" s="124"/>
      <c r="EC356" s="124"/>
      <c r="ED356" s="124"/>
      <c r="EE356" s="124"/>
      <c r="EF356" s="124"/>
      <c r="EG356" s="124"/>
      <c r="EH356" s="124"/>
      <c r="EI356" s="124"/>
      <c r="EJ356" s="124"/>
      <c r="EK356" s="124"/>
      <c r="EL356" s="124"/>
      <c r="EM356" s="124"/>
      <c r="EN356" s="124"/>
      <c r="EO356" s="124"/>
      <c r="EP356" s="124"/>
      <c r="EQ356" s="124"/>
      <c r="ER356" s="124"/>
      <c r="ES356" s="124"/>
      <c r="ET356" s="124"/>
      <c r="EU356" s="124"/>
      <c r="EV356" s="124"/>
      <c r="EW356" s="124"/>
      <c r="EX356" s="124"/>
      <c r="EY356" s="124"/>
      <c r="EZ356" s="124"/>
      <c r="FA356" s="124"/>
      <c r="FB356" s="124"/>
    </row>
    <row r="357" spans="1:158" s="120" customFormat="1" ht="45">
      <c r="A357" s="114"/>
      <c r="B357" s="121" t="s">
        <v>432</v>
      </c>
      <c r="C357" s="122"/>
      <c r="D357" s="134"/>
      <c r="E357" s="135"/>
      <c r="F357" s="136"/>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c r="AN357" s="124"/>
      <c r="AO357" s="124"/>
      <c r="AP357" s="124"/>
      <c r="AQ357" s="124"/>
      <c r="AR357" s="124"/>
      <c r="AS357" s="124"/>
      <c r="AT357" s="124"/>
      <c r="AU357" s="124"/>
      <c r="AV357" s="124"/>
      <c r="AW357" s="124"/>
      <c r="AX357" s="124"/>
      <c r="AY357" s="124"/>
      <c r="AZ357" s="124"/>
      <c r="BA357" s="124"/>
      <c r="BB357" s="124"/>
      <c r="BC357" s="124"/>
      <c r="BD357" s="124"/>
      <c r="BE357" s="124"/>
      <c r="BF357" s="124"/>
      <c r="BG357" s="124"/>
      <c r="BH357" s="124"/>
      <c r="BI357" s="124"/>
      <c r="BJ357" s="124"/>
      <c r="BK357" s="124"/>
      <c r="BL357" s="124"/>
      <c r="BM357" s="124"/>
      <c r="BN357" s="124"/>
      <c r="BO357" s="124"/>
      <c r="BP357" s="124"/>
      <c r="BQ357" s="124"/>
      <c r="BR357" s="124"/>
      <c r="BS357" s="124"/>
      <c r="BT357" s="124"/>
      <c r="BU357" s="124"/>
      <c r="BV357" s="124"/>
      <c r="BW357" s="124"/>
      <c r="BX357" s="124"/>
      <c r="BY357" s="124"/>
      <c r="BZ357" s="124"/>
      <c r="CA357" s="124"/>
      <c r="CB357" s="124"/>
      <c r="CC357" s="124"/>
      <c r="CD357" s="124"/>
      <c r="CE357" s="124"/>
      <c r="CF357" s="124"/>
      <c r="CG357" s="124"/>
      <c r="CH357" s="124"/>
      <c r="CI357" s="124"/>
      <c r="CJ357" s="124"/>
      <c r="CK357" s="124"/>
      <c r="CL357" s="124"/>
      <c r="CM357" s="124"/>
      <c r="CN357" s="124"/>
      <c r="CO357" s="124"/>
      <c r="CP357" s="124"/>
      <c r="CQ357" s="124"/>
      <c r="CR357" s="124"/>
      <c r="CS357" s="124"/>
      <c r="CT357" s="124"/>
      <c r="CU357" s="124"/>
      <c r="CV357" s="124"/>
      <c r="CW357" s="124"/>
      <c r="CX357" s="124"/>
      <c r="CY357" s="124"/>
      <c r="CZ357" s="124"/>
      <c r="DA357" s="124"/>
      <c r="DB357" s="124"/>
      <c r="DC357" s="124"/>
      <c r="DD357" s="124"/>
      <c r="DE357" s="124"/>
      <c r="DF357" s="124"/>
      <c r="DG357" s="124"/>
      <c r="DH357" s="124"/>
      <c r="DI357" s="124"/>
      <c r="DJ357" s="124"/>
      <c r="DK357" s="124"/>
      <c r="DL357" s="124"/>
      <c r="DM357" s="124"/>
      <c r="DN357" s="124"/>
      <c r="DO357" s="124"/>
      <c r="DP357" s="124"/>
      <c r="DQ357" s="124"/>
      <c r="DR357" s="124"/>
      <c r="DS357" s="124"/>
      <c r="DT357" s="124"/>
      <c r="DU357" s="124"/>
      <c r="DV357" s="124"/>
      <c r="DW357" s="124"/>
      <c r="DX357" s="124"/>
      <c r="DY357" s="124"/>
      <c r="DZ357" s="124"/>
      <c r="EA357" s="124"/>
      <c r="EB357" s="124"/>
      <c r="EC357" s="124"/>
      <c r="ED357" s="124"/>
      <c r="EE357" s="124"/>
      <c r="EF357" s="124"/>
      <c r="EG357" s="124"/>
      <c r="EH357" s="124"/>
      <c r="EI357" s="124"/>
      <c r="EJ357" s="124"/>
      <c r="EK357" s="124"/>
      <c r="EL357" s="124"/>
      <c r="EM357" s="124"/>
      <c r="EN357" s="124"/>
      <c r="EO357" s="124"/>
      <c r="EP357" s="124"/>
      <c r="EQ357" s="124"/>
      <c r="ER357" s="124"/>
      <c r="ES357" s="124"/>
      <c r="ET357" s="124"/>
      <c r="EU357" s="124"/>
      <c r="EV357" s="124"/>
      <c r="EW357" s="124"/>
      <c r="EX357" s="124"/>
      <c r="EY357" s="124"/>
      <c r="EZ357" s="124"/>
      <c r="FA357" s="124"/>
      <c r="FB357" s="124"/>
    </row>
    <row r="358" spans="1:158" s="120" customFormat="1" ht="15">
      <c r="A358" s="114"/>
      <c r="E358" s="135"/>
      <c r="F358" s="136"/>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c r="AN358" s="124"/>
      <c r="AO358" s="124"/>
      <c r="AP358" s="124"/>
      <c r="AQ358" s="124"/>
      <c r="AR358" s="124"/>
      <c r="AS358" s="124"/>
      <c r="AT358" s="124"/>
      <c r="AU358" s="124"/>
      <c r="AV358" s="124"/>
      <c r="AW358" s="124"/>
      <c r="AX358" s="124"/>
      <c r="AY358" s="124"/>
      <c r="AZ358" s="124"/>
      <c r="BA358" s="124"/>
      <c r="BB358" s="124"/>
      <c r="BC358" s="124"/>
      <c r="BD358" s="124"/>
      <c r="BE358" s="124"/>
      <c r="BF358" s="124"/>
      <c r="BG358" s="124"/>
      <c r="BH358" s="124"/>
      <c r="BI358" s="124"/>
      <c r="BJ358" s="124"/>
      <c r="BK358" s="124"/>
      <c r="BL358" s="124"/>
      <c r="BM358" s="124"/>
      <c r="BN358" s="124"/>
      <c r="BO358" s="124"/>
      <c r="BP358" s="124"/>
      <c r="BQ358" s="124"/>
      <c r="BR358" s="124"/>
      <c r="BS358" s="124"/>
      <c r="BT358" s="124"/>
      <c r="BU358" s="124"/>
      <c r="BV358" s="124"/>
      <c r="BW358" s="124"/>
      <c r="BX358" s="124"/>
      <c r="BY358" s="124"/>
      <c r="BZ358" s="124"/>
      <c r="CA358" s="124"/>
      <c r="CB358" s="124"/>
      <c r="CC358" s="124"/>
      <c r="CD358" s="124"/>
      <c r="CE358" s="124"/>
      <c r="CF358" s="124"/>
      <c r="CG358" s="124"/>
      <c r="CH358" s="124"/>
      <c r="CI358" s="124"/>
      <c r="CJ358" s="124"/>
      <c r="CK358" s="124"/>
      <c r="CL358" s="124"/>
      <c r="CM358" s="124"/>
      <c r="CN358" s="124"/>
      <c r="CO358" s="124"/>
      <c r="CP358" s="124"/>
      <c r="CQ358" s="124"/>
      <c r="CR358" s="124"/>
      <c r="CS358" s="124"/>
      <c r="CT358" s="124"/>
      <c r="CU358" s="124"/>
      <c r="CV358" s="124"/>
      <c r="CW358" s="124"/>
      <c r="CX358" s="124"/>
      <c r="CY358" s="124"/>
      <c r="CZ358" s="124"/>
      <c r="DA358" s="124"/>
      <c r="DB358" s="124"/>
      <c r="DC358" s="124"/>
      <c r="DD358" s="124"/>
      <c r="DE358" s="124"/>
      <c r="DF358" s="124"/>
      <c r="DG358" s="124"/>
      <c r="DH358" s="124"/>
      <c r="DI358" s="124"/>
      <c r="DJ358" s="124"/>
      <c r="DK358" s="124"/>
      <c r="DL358" s="124"/>
      <c r="DM358" s="124"/>
      <c r="DN358" s="124"/>
      <c r="DO358" s="124"/>
      <c r="DP358" s="124"/>
      <c r="DQ358" s="124"/>
      <c r="DR358" s="124"/>
      <c r="DS358" s="124"/>
      <c r="DT358" s="124"/>
      <c r="DU358" s="124"/>
      <c r="DV358" s="124"/>
      <c r="DW358" s="124"/>
      <c r="DX358" s="124"/>
      <c r="DY358" s="124"/>
      <c r="DZ358" s="124"/>
      <c r="EA358" s="124"/>
      <c r="EB358" s="124"/>
      <c r="EC358" s="124"/>
      <c r="ED358" s="124"/>
      <c r="EE358" s="124"/>
      <c r="EF358" s="124"/>
      <c r="EG358" s="124"/>
      <c r="EH358" s="124"/>
      <c r="EI358" s="124"/>
      <c r="EJ358" s="124"/>
      <c r="EK358" s="124"/>
      <c r="EL358" s="124"/>
      <c r="EM358" s="124"/>
      <c r="EN358" s="124"/>
      <c r="EO358" s="124"/>
      <c r="EP358" s="124"/>
      <c r="EQ358" s="124"/>
      <c r="ER358" s="124"/>
      <c r="ES358" s="124"/>
      <c r="ET358" s="124"/>
      <c r="EU358" s="124"/>
      <c r="EV358" s="124"/>
      <c r="EW358" s="124"/>
      <c r="EX358" s="124"/>
      <c r="EY358" s="124"/>
      <c r="EZ358" s="124"/>
      <c r="FA358" s="124"/>
      <c r="FB358" s="124"/>
    </row>
    <row r="359" spans="1:158" s="120" customFormat="1" ht="30">
      <c r="A359" s="153" t="s">
        <v>440</v>
      </c>
      <c r="B359" s="115" t="s">
        <v>441</v>
      </c>
      <c r="C359" s="115" t="s">
        <v>325</v>
      </c>
      <c r="D359" s="170" t="s">
        <v>734</v>
      </c>
      <c r="E359" s="171"/>
      <c r="F359" s="169"/>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c r="AN359" s="124"/>
      <c r="AO359" s="124"/>
      <c r="AP359" s="124"/>
      <c r="AQ359" s="124"/>
      <c r="AR359" s="124"/>
      <c r="AS359" s="124"/>
      <c r="AT359" s="124"/>
      <c r="AU359" s="124"/>
      <c r="AV359" s="124"/>
      <c r="AW359" s="124"/>
      <c r="AX359" s="124"/>
      <c r="AY359" s="124"/>
      <c r="AZ359" s="124"/>
      <c r="BA359" s="124"/>
      <c r="BB359" s="124"/>
      <c r="BC359" s="124"/>
      <c r="BD359" s="124"/>
      <c r="BE359" s="124"/>
      <c r="BF359" s="124"/>
      <c r="BG359" s="124"/>
      <c r="BH359" s="124"/>
      <c r="BI359" s="124"/>
      <c r="BJ359" s="124"/>
      <c r="BK359" s="124"/>
      <c r="BL359" s="124"/>
      <c r="BM359" s="124"/>
      <c r="BN359" s="124"/>
      <c r="BO359" s="124"/>
      <c r="BP359" s="124"/>
      <c r="BQ359" s="124"/>
      <c r="BR359" s="124"/>
      <c r="BS359" s="124"/>
      <c r="BT359" s="124"/>
      <c r="BU359" s="124"/>
      <c r="BV359" s="124"/>
      <c r="BW359" s="124"/>
      <c r="BX359" s="124"/>
      <c r="BY359" s="124"/>
      <c r="BZ359" s="124"/>
      <c r="CA359" s="124"/>
      <c r="CB359" s="124"/>
      <c r="CC359" s="124"/>
      <c r="CD359" s="124"/>
      <c r="CE359" s="124"/>
      <c r="CF359" s="124"/>
      <c r="CG359" s="124"/>
      <c r="CH359" s="124"/>
      <c r="CI359" s="124"/>
      <c r="CJ359" s="124"/>
      <c r="CK359" s="124"/>
      <c r="CL359" s="124"/>
      <c r="CM359" s="124"/>
      <c r="CN359" s="124"/>
      <c r="CO359" s="124"/>
      <c r="CP359" s="124"/>
      <c r="CQ359" s="124"/>
      <c r="CR359" s="124"/>
      <c r="CS359" s="124"/>
      <c r="CT359" s="124"/>
      <c r="CU359" s="124"/>
      <c r="CV359" s="124"/>
      <c r="CW359" s="124"/>
      <c r="CX359" s="124"/>
      <c r="CY359" s="124"/>
      <c r="CZ359" s="124"/>
      <c r="DA359" s="124"/>
      <c r="DB359" s="124"/>
      <c r="DC359" s="124"/>
      <c r="DD359" s="124"/>
      <c r="DE359" s="124"/>
      <c r="DF359" s="124"/>
      <c r="DG359" s="124"/>
      <c r="DH359" s="124"/>
      <c r="DI359" s="124"/>
      <c r="DJ359" s="124"/>
      <c r="DK359" s="124"/>
      <c r="DL359" s="124"/>
      <c r="DM359" s="124"/>
      <c r="DN359" s="124"/>
      <c r="DO359" s="124"/>
      <c r="DP359" s="124"/>
      <c r="DQ359" s="124"/>
      <c r="DR359" s="124"/>
      <c r="DS359" s="124"/>
      <c r="DT359" s="124"/>
      <c r="DU359" s="124"/>
      <c r="DV359" s="124"/>
      <c r="DW359" s="124"/>
      <c r="DX359" s="124"/>
      <c r="DY359" s="124"/>
      <c r="DZ359" s="124"/>
      <c r="EA359" s="124"/>
      <c r="EB359" s="124"/>
      <c r="EC359" s="124"/>
      <c r="ED359" s="124"/>
      <c r="EE359" s="124"/>
      <c r="EF359" s="124"/>
      <c r="EG359" s="124"/>
      <c r="EH359" s="124"/>
      <c r="EI359" s="124"/>
      <c r="EJ359" s="124"/>
      <c r="EK359" s="124"/>
      <c r="EL359" s="124"/>
      <c r="EM359" s="124"/>
      <c r="EN359" s="124"/>
      <c r="EO359" s="124"/>
      <c r="EP359" s="124"/>
      <c r="EQ359" s="124"/>
      <c r="ER359" s="124"/>
      <c r="ES359" s="124"/>
      <c r="ET359" s="124"/>
      <c r="EU359" s="124"/>
      <c r="EV359" s="124"/>
      <c r="EW359" s="124"/>
      <c r="EX359" s="124"/>
      <c r="EY359" s="124"/>
      <c r="EZ359" s="124"/>
      <c r="FA359" s="124"/>
      <c r="FB359" s="124"/>
    </row>
    <row r="360" spans="1:158" s="120" customFormat="1" ht="15">
      <c r="A360" s="153"/>
      <c r="B360" s="132" t="s">
        <v>438</v>
      </c>
      <c r="C360" s="115"/>
      <c r="D360" s="170"/>
      <c r="E360" s="172"/>
      <c r="F360" s="169"/>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c r="AN360" s="124"/>
      <c r="AO360" s="124"/>
      <c r="AP360" s="124"/>
      <c r="AQ360" s="124"/>
      <c r="AR360" s="124"/>
      <c r="AS360" s="124"/>
      <c r="AT360" s="124"/>
      <c r="AU360" s="124"/>
      <c r="AV360" s="124"/>
      <c r="AW360" s="124"/>
      <c r="AX360" s="124"/>
      <c r="AY360" s="124"/>
      <c r="AZ360" s="124"/>
      <c r="BA360" s="124"/>
      <c r="BB360" s="124"/>
      <c r="BC360" s="124"/>
      <c r="BD360" s="124"/>
      <c r="BE360" s="124"/>
      <c r="BF360" s="124"/>
      <c r="BG360" s="124"/>
      <c r="BH360" s="124"/>
      <c r="BI360" s="124"/>
      <c r="BJ360" s="124"/>
      <c r="BK360" s="124"/>
      <c r="BL360" s="124"/>
      <c r="BM360" s="124"/>
      <c r="BN360" s="124"/>
      <c r="BO360" s="124"/>
      <c r="BP360" s="124"/>
      <c r="BQ360" s="124"/>
      <c r="BR360" s="124"/>
      <c r="BS360" s="124"/>
      <c r="BT360" s="124"/>
      <c r="BU360" s="124"/>
      <c r="BV360" s="124"/>
      <c r="BW360" s="124"/>
      <c r="BX360" s="124"/>
      <c r="BY360" s="124"/>
      <c r="BZ360" s="124"/>
      <c r="CA360" s="124"/>
      <c r="CB360" s="124"/>
      <c r="CC360" s="124"/>
      <c r="CD360" s="124"/>
      <c r="CE360" s="124"/>
      <c r="CF360" s="124"/>
      <c r="CG360" s="124"/>
      <c r="CH360" s="124"/>
      <c r="CI360" s="124"/>
      <c r="CJ360" s="124"/>
      <c r="CK360" s="124"/>
      <c r="CL360" s="124"/>
      <c r="CM360" s="124"/>
      <c r="CN360" s="124"/>
      <c r="CO360" s="124"/>
      <c r="CP360" s="124"/>
      <c r="CQ360" s="124"/>
      <c r="CR360" s="124"/>
      <c r="CS360" s="124"/>
      <c r="CT360" s="124"/>
      <c r="CU360" s="124"/>
      <c r="CV360" s="124"/>
      <c r="CW360" s="124"/>
      <c r="CX360" s="124"/>
      <c r="CY360" s="124"/>
      <c r="CZ360" s="124"/>
      <c r="DA360" s="124"/>
      <c r="DB360" s="124"/>
      <c r="DC360" s="124"/>
      <c r="DD360" s="124"/>
      <c r="DE360" s="124"/>
      <c r="DF360" s="124"/>
      <c r="DG360" s="124"/>
      <c r="DH360" s="124"/>
      <c r="DI360" s="124"/>
      <c r="DJ360" s="124"/>
      <c r="DK360" s="124"/>
      <c r="DL360" s="124"/>
      <c r="DM360" s="124"/>
      <c r="DN360" s="124"/>
      <c r="DO360" s="124"/>
      <c r="DP360" s="124"/>
      <c r="DQ360" s="124"/>
      <c r="DR360" s="124"/>
      <c r="DS360" s="124"/>
      <c r="DT360" s="124"/>
      <c r="DU360" s="124"/>
      <c r="DV360" s="124"/>
      <c r="DW360" s="124"/>
      <c r="DX360" s="124"/>
      <c r="DY360" s="124"/>
      <c r="DZ360" s="124"/>
      <c r="EA360" s="124"/>
      <c r="EB360" s="124"/>
      <c r="EC360" s="124"/>
      <c r="ED360" s="124"/>
      <c r="EE360" s="124"/>
      <c r="EF360" s="124"/>
      <c r="EG360" s="124"/>
      <c r="EH360" s="124"/>
      <c r="EI360" s="124"/>
      <c r="EJ360" s="124"/>
      <c r="EK360" s="124"/>
      <c r="EL360" s="124"/>
      <c r="EM360" s="124"/>
      <c r="EN360" s="124"/>
      <c r="EO360" s="124"/>
      <c r="EP360" s="124"/>
      <c r="EQ360" s="124"/>
      <c r="ER360" s="124"/>
      <c r="ES360" s="124"/>
      <c r="ET360" s="124"/>
      <c r="EU360" s="124"/>
      <c r="EV360" s="124"/>
      <c r="EW360" s="124"/>
      <c r="EX360" s="124"/>
      <c r="EY360" s="124"/>
      <c r="EZ360" s="124"/>
      <c r="FA360" s="124"/>
      <c r="FB360" s="124"/>
    </row>
    <row r="361" spans="1:158" s="120" customFormat="1" ht="15">
      <c r="A361" s="114"/>
      <c r="B361" s="121"/>
      <c r="C361" s="133"/>
      <c r="D361" s="134"/>
      <c r="E361" s="172"/>
      <c r="F361" s="171"/>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c r="AN361" s="124"/>
      <c r="AO361" s="124"/>
      <c r="AP361" s="124"/>
      <c r="AQ361" s="124"/>
      <c r="AR361" s="124"/>
      <c r="AS361" s="124"/>
      <c r="AT361" s="124"/>
      <c r="AU361" s="124"/>
      <c r="AV361" s="124"/>
      <c r="AW361" s="124"/>
      <c r="AX361" s="124"/>
      <c r="AY361" s="124"/>
      <c r="AZ361" s="124"/>
      <c r="BA361" s="124"/>
      <c r="BB361" s="124"/>
      <c r="BC361" s="124"/>
      <c r="BD361" s="124"/>
      <c r="BE361" s="124"/>
      <c r="BF361" s="124"/>
      <c r="BG361" s="124"/>
      <c r="BH361" s="124"/>
      <c r="BI361" s="124"/>
      <c r="BJ361" s="124"/>
      <c r="BK361" s="124"/>
      <c r="BL361" s="124"/>
      <c r="BM361" s="124"/>
      <c r="BN361" s="124"/>
      <c r="BO361" s="124"/>
      <c r="BP361" s="124"/>
      <c r="BQ361" s="124"/>
      <c r="BR361" s="124"/>
      <c r="BS361" s="124"/>
      <c r="BT361" s="124"/>
      <c r="BU361" s="124"/>
      <c r="BV361" s="124"/>
      <c r="BW361" s="124"/>
      <c r="BX361" s="124"/>
      <c r="BY361" s="124"/>
      <c r="BZ361" s="124"/>
      <c r="CA361" s="124"/>
      <c r="CB361" s="124"/>
      <c r="CC361" s="124"/>
      <c r="CD361" s="124"/>
      <c r="CE361" s="124"/>
      <c r="CF361" s="124"/>
      <c r="CG361" s="124"/>
      <c r="CH361" s="124"/>
      <c r="CI361" s="124"/>
      <c r="CJ361" s="124"/>
      <c r="CK361" s="124"/>
      <c r="CL361" s="124"/>
      <c r="CM361" s="124"/>
      <c r="CN361" s="124"/>
      <c r="CO361" s="124"/>
      <c r="CP361" s="124"/>
      <c r="CQ361" s="124"/>
      <c r="CR361" s="124"/>
      <c r="CS361" s="124"/>
      <c r="CT361" s="124"/>
      <c r="CU361" s="124"/>
      <c r="CV361" s="124"/>
      <c r="CW361" s="124"/>
      <c r="CX361" s="124"/>
      <c r="CY361" s="124"/>
      <c r="CZ361" s="124"/>
      <c r="DA361" s="124"/>
      <c r="DB361" s="124"/>
      <c r="DC361" s="124"/>
      <c r="DD361" s="124"/>
      <c r="DE361" s="124"/>
      <c r="DF361" s="124"/>
      <c r="DG361" s="124"/>
      <c r="DH361" s="124"/>
      <c r="DI361" s="124"/>
      <c r="DJ361" s="124"/>
      <c r="DK361" s="124"/>
      <c r="DL361" s="124"/>
      <c r="DM361" s="124"/>
      <c r="DN361" s="124"/>
      <c r="DO361" s="124"/>
      <c r="DP361" s="124"/>
      <c r="DQ361" s="124"/>
      <c r="DR361" s="124"/>
      <c r="DS361" s="124"/>
      <c r="DT361" s="124"/>
      <c r="DU361" s="124"/>
      <c r="DV361" s="124"/>
      <c r="DW361" s="124"/>
      <c r="DX361" s="124"/>
      <c r="DY361" s="124"/>
      <c r="DZ361" s="124"/>
      <c r="EA361" s="124"/>
      <c r="EB361" s="124"/>
      <c r="EC361" s="124"/>
      <c r="ED361" s="124"/>
      <c r="EE361" s="124"/>
      <c r="EF361" s="124"/>
      <c r="EG361" s="124"/>
      <c r="EH361" s="124"/>
      <c r="EI361" s="124"/>
      <c r="EJ361" s="124"/>
      <c r="EK361" s="124"/>
      <c r="EL361" s="124"/>
      <c r="EM361" s="124"/>
      <c r="EN361" s="124"/>
      <c r="EO361" s="124"/>
      <c r="EP361" s="124"/>
      <c r="EQ361" s="124"/>
      <c r="ER361" s="124"/>
      <c r="ES361" s="124"/>
      <c r="ET361" s="124"/>
      <c r="EU361" s="124"/>
      <c r="EV361" s="124"/>
      <c r="EW361" s="124"/>
      <c r="EX361" s="124"/>
      <c r="EY361" s="124"/>
      <c r="EZ361" s="124"/>
      <c r="FA361" s="124"/>
      <c r="FB361" s="124"/>
    </row>
    <row r="362" spans="1:158" s="120" customFormat="1" ht="30">
      <c r="A362" s="114"/>
      <c r="B362" s="121" t="s">
        <v>455</v>
      </c>
      <c r="C362" s="121" t="s">
        <v>325</v>
      </c>
      <c r="D362" s="158" t="s">
        <v>734</v>
      </c>
      <c r="E362" s="172"/>
      <c r="F362" s="171"/>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c r="AN362" s="124"/>
      <c r="AO362" s="124"/>
      <c r="AP362" s="124"/>
      <c r="AQ362" s="124"/>
      <c r="AR362" s="124"/>
      <c r="AS362" s="124"/>
      <c r="AT362" s="124"/>
      <c r="AU362" s="124"/>
      <c r="AV362" s="124"/>
      <c r="AW362" s="124"/>
      <c r="AX362" s="124"/>
      <c r="AY362" s="124"/>
      <c r="AZ362" s="124"/>
      <c r="BA362" s="124"/>
      <c r="BB362" s="124"/>
      <c r="BC362" s="124"/>
      <c r="BD362" s="124"/>
      <c r="BE362" s="124"/>
      <c r="BF362" s="124"/>
      <c r="BG362" s="124"/>
      <c r="BH362" s="124"/>
      <c r="BI362" s="124"/>
      <c r="BJ362" s="124"/>
      <c r="BK362" s="124"/>
      <c r="BL362" s="124"/>
      <c r="BM362" s="124"/>
      <c r="BN362" s="124"/>
      <c r="BO362" s="124"/>
      <c r="BP362" s="124"/>
      <c r="BQ362" s="124"/>
      <c r="BR362" s="124"/>
      <c r="BS362" s="124"/>
      <c r="BT362" s="124"/>
      <c r="BU362" s="124"/>
      <c r="BV362" s="124"/>
      <c r="BW362" s="124"/>
      <c r="BX362" s="124"/>
      <c r="BY362" s="124"/>
      <c r="BZ362" s="124"/>
      <c r="CA362" s="124"/>
      <c r="CB362" s="124"/>
      <c r="CC362" s="124"/>
      <c r="CD362" s="124"/>
      <c r="CE362" s="124"/>
      <c r="CF362" s="124"/>
      <c r="CG362" s="124"/>
      <c r="CH362" s="124"/>
      <c r="CI362" s="124"/>
      <c r="CJ362" s="124"/>
      <c r="CK362" s="124"/>
      <c r="CL362" s="124"/>
      <c r="CM362" s="124"/>
      <c r="CN362" s="124"/>
      <c r="CO362" s="124"/>
      <c r="CP362" s="124"/>
      <c r="CQ362" s="124"/>
      <c r="CR362" s="124"/>
      <c r="CS362" s="124"/>
      <c r="CT362" s="124"/>
      <c r="CU362" s="124"/>
      <c r="CV362" s="124"/>
      <c r="CW362" s="124"/>
      <c r="CX362" s="124"/>
      <c r="CY362" s="124"/>
      <c r="CZ362" s="124"/>
      <c r="DA362" s="124"/>
      <c r="DB362" s="124"/>
      <c r="DC362" s="124"/>
      <c r="DD362" s="124"/>
      <c r="DE362" s="124"/>
      <c r="DF362" s="124"/>
      <c r="DG362" s="124"/>
      <c r="DH362" s="124"/>
      <c r="DI362" s="124"/>
      <c r="DJ362" s="124"/>
      <c r="DK362" s="124"/>
      <c r="DL362" s="124"/>
      <c r="DM362" s="124"/>
      <c r="DN362" s="124"/>
      <c r="DO362" s="124"/>
      <c r="DP362" s="124"/>
      <c r="DQ362" s="124"/>
      <c r="DR362" s="124"/>
      <c r="DS362" s="124"/>
      <c r="DT362" s="124"/>
      <c r="DU362" s="124"/>
      <c r="DV362" s="124"/>
      <c r="DW362" s="124"/>
      <c r="DX362" s="124"/>
      <c r="DY362" s="124"/>
      <c r="DZ362" s="124"/>
      <c r="EA362" s="124"/>
      <c r="EB362" s="124"/>
      <c r="EC362" s="124"/>
      <c r="ED362" s="124"/>
      <c r="EE362" s="124"/>
      <c r="EF362" s="124"/>
      <c r="EG362" s="124"/>
      <c r="EH362" s="124"/>
      <c r="EI362" s="124"/>
      <c r="EJ362" s="124"/>
      <c r="EK362" s="124"/>
      <c r="EL362" s="124"/>
      <c r="EM362" s="124"/>
      <c r="EN362" s="124"/>
      <c r="EO362" s="124"/>
      <c r="EP362" s="124"/>
      <c r="EQ362" s="124"/>
      <c r="ER362" s="124"/>
      <c r="ES362" s="124"/>
      <c r="ET362" s="124"/>
      <c r="EU362" s="124"/>
      <c r="EV362" s="124"/>
      <c r="EW362" s="124"/>
      <c r="EX362" s="124"/>
      <c r="EY362" s="124"/>
      <c r="EZ362" s="124"/>
      <c r="FA362" s="124"/>
      <c r="FB362" s="124"/>
    </row>
    <row r="363" spans="1:158" s="120" customFormat="1" ht="30" customHeight="1">
      <c r="A363" s="114"/>
      <c r="B363" s="121"/>
      <c r="C363" s="133"/>
      <c r="D363" s="134"/>
      <c r="E363" s="172"/>
      <c r="F363" s="171"/>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c r="AN363" s="124"/>
      <c r="AO363" s="124"/>
      <c r="AP363" s="124"/>
      <c r="AQ363" s="124"/>
      <c r="AR363" s="124"/>
      <c r="AS363" s="124"/>
      <c r="AT363" s="124"/>
      <c r="AU363" s="124"/>
      <c r="AV363" s="124"/>
      <c r="AW363" s="124"/>
      <c r="AX363" s="124"/>
      <c r="AY363" s="124"/>
      <c r="AZ363" s="124"/>
      <c r="BA363" s="124"/>
      <c r="BB363" s="124"/>
      <c r="BC363" s="124"/>
      <c r="BD363" s="124"/>
      <c r="BE363" s="124"/>
      <c r="BF363" s="124"/>
      <c r="BG363" s="124"/>
      <c r="BH363" s="124"/>
      <c r="BI363" s="124"/>
      <c r="BJ363" s="124"/>
      <c r="BK363" s="124"/>
      <c r="BL363" s="124"/>
      <c r="BM363" s="124"/>
      <c r="BN363" s="124"/>
      <c r="BO363" s="124"/>
      <c r="BP363" s="124"/>
      <c r="BQ363" s="124"/>
      <c r="BR363" s="124"/>
      <c r="BS363" s="124"/>
      <c r="BT363" s="124"/>
      <c r="BU363" s="124"/>
      <c r="BV363" s="124"/>
      <c r="BW363" s="124"/>
      <c r="BX363" s="124"/>
      <c r="BY363" s="124"/>
      <c r="BZ363" s="124"/>
      <c r="CA363" s="124"/>
      <c r="CB363" s="124"/>
      <c r="CC363" s="124"/>
      <c r="CD363" s="124"/>
      <c r="CE363" s="124"/>
      <c r="CF363" s="124"/>
      <c r="CG363" s="124"/>
      <c r="CH363" s="124"/>
      <c r="CI363" s="124"/>
      <c r="CJ363" s="124"/>
      <c r="CK363" s="124"/>
      <c r="CL363" s="124"/>
      <c r="CM363" s="124"/>
      <c r="CN363" s="124"/>
      <c r="CO363" s="124"/>
      <c r="CP363" s="124"/>
      <c r="CQ363" s="124"/>
      <c r="CR363" s="124"/>
      <c r="CS363" s="124"/>
      <c r="CT363" s="124"/>
      <c r="CU363" s="124"/>
      <c r="CV363" s="124"/>
      <c r="CW363" s="124"/>
      <c r="CX363" s="124"/>
      <c r="CY363" s="124"/>
      <c r="CZ363" s="124"/>
      <c r="DA363" s="124"/>
      <c r="DB363" s="124"/>
      <c r="DC363" s="124"/>
      <c r="DD363" s="124"/>
      <c r="DE363" s="124"/>
      <c r="DF363" s="124"/>
      <c r="DG363" s="124"/>
      <c r="DH363" s="124"/>
      <c r="DI363" s="124"/>
      <c r="DJ363" s="124"/>
      <c r="DK363" s="124"/>
      <c r="DL363" s="124"/>
      <c r="DM363" s="124"/>
      <c r="DN363" s="124"/>
      <c r="DO363" s="124"/>
      <c r="DP363" s="124"/>
      <c r="DQ363" s="124"/>
      <c r="DR363" s="124"/>
      <c r="DS363" s="124"/>
      <c r="DT363" s="124"/>
      <c r="DU363" s="124"/>
      <c r="DV363" s="124"/>
      <c r="DW363" s="124"/>
      <c r="DX363" s="124"/>
      <c r="DY363" s="124"/>
      <c r="DZ363" s="124"/>
      <c r="EA363" s="124"/>
      <c r="EB363" s="124"/>
      <c r="EC363" s="124"/>
      <c r="ED363" s="124"/>
      <c r="EE363" s="124"/>
      <c r="EF363" s="124"/>
      <c r="EG363" s="124"/>
      <c r="EH363" s="124"/>
      <c r="EI363" s="124"/>
      <c r="EJ363" s="124"/>
      <c r="EK363" s="124"/>
      <c r="EL363" s="124"/>
      <c r="EM363" s="124"/>
      <c r="EN363" s="124"/>
      <c r="EO363" s="124"/>
      <c r="EP363" s="124"/>
      <c r="EQ363" s="124"/>
      <c r="ER363" s="124"/>
      <c r="ES363" s="124"/>
      <c r="ET363" s="124"/>
      <c r="EU363" s="124"/>
      <c r="EV363" s="124"/>
      <c r="EW363" s="124"/>
      <c r="EX363" s="124"/>
      <c r="EY363" s="124"/>
      <c r="EZ363" s="124"/>
      <c r="FA363" s="124"/>
      <c r="FB363" s="124"/>
    </row>
    <row r="364" spans="1:158" s="120" customFormat="1" ht="15">
      <c r="A364" s="114"/>
      <c r="B364" s="156" t="s">
        <v>452</v>
      </c>
      <c r="C364" s="133" t="s">
        <v>727</v>
      </c>
      <c r="D364" s="134">
        <v>1</v>
      </c>
      <c r="E364" s="172"/>
      <c r="F364" s="171"/>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c r="AN364" s="124"/>
      <c r="AO364" s="124"/>
      <c r="AP364" s="124"/>
      <c r="AQ364" s="124"/>
      <c r="AR364" s="124"/>
      <c r="AS364" s="124"/>
      <c r="AT364" s="124"/>
      <c r="AU364" s="124"/>
      <c r="AV364" s="124"/>
      <c r="AW364" s="124"/>
      <c r="AX364" s="124"/>
      <c r="AY364" s="124"/>
      <c r="AZ364" s="124"/>
      <c r="BA364" s="124"/>
      <c r="BB364" s="124"/>
      <c r="BC364" s="124"/>
      <c r="BD364" s="124"/>
      <c r="BE364" s="124"/>
      <c r="BF364" s="124"/>
      <c r="BG364" s="124"/>
      <c r="BH364" s="124"/>
      <c r="BI364" s="124"/>
      <c r="BJ364" s="124"/>
      <c r="BK364" s="124"/>
      <c r="BL364" s="124"/>
      <c r="BM364" s="124"/>
      <c r="BN364" s="124"/>
      <c r="BO364" s="124"/>
      <c r="BP364" s="124"/>
      <c r="BQ364" s="124"/>
      <c r="BR364" s="124"/>
      <c r="BS364" s="124"/>
      <c r="BT364" s="124"/>
      <c r="BU364" s="124"/>
      <c r="BV364" s="124"/>
      <c r="BW364" s="124"/>
      <c r="BX364" s="124"/>
      <c r="BY364" s="124"/>
      <c r="BZ364" s="124"/>
      <c r="CA364" s="124"/>
      <c r="CB364" s="124"/>
      <c r="CC364" s="124"/>
      <c r="CD364" s="124"/>
      <c r="CE364" s="124"/>
      <c r="CF364" s="124"/>
      <c r="CG364" s="124"/>
      <c r="CH364" s="124"/>
      <c r="CI364" s="124"/>
      <c r="CJ364" s="124"/>
      <c r="CK364" s="124"/>
      <c r="CL364" s="124"/>
      <c r="CM364" s="124"/>
      <c r="CN364" s="124"/>
      <c r="CO364" s="124"/>
      <c r="CP364" s="124"/>
      <c r="CQ364" s="124"/>
      <c r="CR364" s="124"/>
      <c r="CS364" s="124"/>
      <c r="CT364" s="124"/>
      <c r="CU364" s="124"/>
      <c r="CV364" s="124"/>
      <c r="CW364" s="124"/>
      <c r="CX364" s="124"/>
      <c r="CY364" s="124"/>
      <c r="CZ364" s="124"/>
      <c r="DA364" s="124"/>
      <c r="DB364" s="124"/>
      <c r="DC364" s="124"/>
      <c r="DD364" s="124"/>
      <c r="DE364" s="124"/>
      <c r="DF364" s="124"/>
      <c r="DG364" s="124"/>
      <c r="DH364" s="124"/>
      <c r="DI364" s="124"/>
      <c r="DJ364" s="124"/>
      <c r="DK364" s="124"/>
      <c r="DL364" s="124"/>
      <c r="DM364" s="124"/>
      <c r="DN364" s="124"/>
      <c r="DO364" s="124"/>
      <c r="DP364" s="124"/>
      <c r="DQ364" s="124"/>
      <c r="DR364" s="124"/>
      <c r="DS364" s="124"/>
      <c r="DT364" s="124"/>
      <c r="DU364" s="124"/>
      <c r="DV364" s="124"/>
      <c r="DW364" s="124"/>
      <c r="DX364" s="124"/>
      <c r="DY364" s="124"/>
      <c r="DZ364" s="124"/>
      <c r="EA364" s="124"/>
      <c r="EB364" s="124"/>
      <c r="EC364" s="124"/>
      <c r="ED364" s="124"/>
      <c r="EE364" s="124"/>
      <c r="EF364" s="124"/>
      <c r="EG364" s="124"/>
      <c r="EH364" s="124"/>
      <c r="EI364" s="124"/>
      <c r="EJ364" s="124"/>
      <c r="EK364" s="124"/>
      <c r="EL364" s="124"/>
      <c r="EM364" s="124"/>
      <c r="EN364" s="124"/>
      <c r="EO364" s="124"/>
      <c r="EP364" s="124"/>
      <c r="EQ364" s="124"/>
      <c r="ER364" s="124"/>
      <c r="ES364" s="124"/>
      <c r="ET364" s="124"/>
      <c r="EU364" s="124"/>
      <c r="EV364" s="124"/>
      <c r="EW364" s="124"/>
      <c r="EX364" s="124"/>
      <c r="EY364" s="124"/>
      <c r="EZ364" s="124"/>
      <c r="FA364" s="124"/>
      <c r="FB364" s="124"/>
    </row>
    <row r="365" spans="1:158" s="120" customFormat="1" ht="15">
      <c r="A365" s="114"/>
      <c r="B365" s="156" t="s">
        <v>449</v>
      </c>
      <c r="C365" s="133" t="s">
        <v>727</v>
      </c>
      <c r="D365" s="134">
        <v>1</v>
      </c>
      <c r="E365" s="172"/>
      <c r="F365" s="171"/>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4"/>
      <c r="AL365" s="124"/>
      <c r="AM365" s="124"/>
      <c r="AN365" s="124"/>
      <c r="AO365" s="124"/>
      <c r="AP365" s="124"/>
      <c r="AQ365" s="124"/>
      <c r="AR365" s="124"/>
      <c r="AS365" s="124"/>
      <c r="AT365" s="124"/>
      <c r="AU365" s="124"/>
      <c r="AV365" s="124"/>
      <c r="AW365" s="124"/>
      <c r="AX365" s="124"/>
      <c r="AY365" s="124"/>
      <c r="AZ365" s="124"/>
      <c r="BA365" s="124"/>
      <c r="BB365" s="124"/>
      <c r="BC365" s="124"/>
      <c r="BD365" s="124"/>
      <c r="BE365" s="124"/>
      <c r="BF365" s="124"/>
      <c r="BG365" s="124"/>
      <c r="BH365" s="124"/>
      <c r="BI365" s="124"/>
      <c r="BJ365" s="124"/>
      <c r="BK365" s="124"/>
      <c r="BL365" s="124"/>
      <c r="BM365" s="124"/>
      <c r="BN365" s="124"/>
      <c r="BO365" s="124"/>
      <c r="BP365" s="124"/>
      <c r="BQ365" s="124"/>
      <c r="BR365" s="124"/>
      <c r="BS365" s="124"/>
      <c r="BT365" s="124"/>
      <c r="BU365" s="124"/>
      <c r="BV365" s="124"/>
      <c r="BW365" s="124"/>
      <c r="BX365" s="124"/>
      <c r="BY365" s="124"/>
      <c r="BZ365" s="124"/>
      <c r="CA365" s="124"/>
      <c r="CB365" s="124"/>
      <c r="CC365" s="124"/>
      <c r="CD365" s="124"/>
      <c r="CE365" s="124"/>
      <c r="CF365" s="124"/>
      <c r="CG365" s="124"/>
      <c r="CH365" s="124"/>
      <c r="CI365" s="124"/>
      <c r="CJ365" s="124"/>
      <c r="CK365" s="124"/>
      <c r="CL365" s="124"/>
      <c r="CM365" s="124"/>
      <c r="CN365" s="124"/>
      <c r="CO365" s="124"/>
      <c r="CP365" s="124"/>
      <c r="CQ365" s="124"/>
      <c r="CR365" s="124"/>
      <c r="CS365" s="124"/>
      <c r="CT365" s="124"/>
      <c r="CU365" s="124"/>
      <c r="CV365" s="124"/>
      <c r="CW365" s="124"/>
      <c r="CX365" s="124"/>
      <c r="CY365" s="124"/>
      <c r="CZ365" s="124"/>
      <c r="DA365" s="124"/>
      <c r="DB365" s="124"/>
      <c r="DC365" s="124"/>
      <c r="DD365" s="124"/>
      <c r="DE365" s="124"/>
      <c r="DF365" s="124"/>
      <c r="DG365" s="124"/>
      <c r="DH365" s="124"/>
      <c r="DI365" s="124"/>
      <c r="DJ365" s="124"/>
      <c r="DK365" s="124"/>
      <c r="DL365" s="124"/>
      <c r="DM365" s="124"/>
      <c r="DN365" s="124"/>
      <c r="DO365" s="124"/>
      <c r="DP365" s="124"/>
      <c r="DQ365" s="124"/>
      <c r="DR365" s="124"/>
      <c r="DS365" s="124"/>
      <c r="DT365" s="124"/>
      <c r="DU365" s="124"/>
      <c r="DV365" s="124"/>
      <c r="DW365" s="124"/>
      <c r="DX365" s="124"/>
      <c r="DY365" s="124"/>
      <c r="DZ365" s="124"/>
      <c r="EA365" s="124"/>
      <c r="EB365" s="124"/>
      <c r="EC365" s="124"/>
      <c r="ED365" s="124"/>
      <c r="EE365" s="124"/>
      <c r="EF365" s="124"/>
      <c r="EG365" s="124"/>
      <c r="EH365" s="124"/>
      <c r="EI365" s="124"/>
      <c r="EJ365" s="124"/>
      <c r="EK365" s="124"/>
      <c r="EL365" s="124"/>
      <c r="EM365" s="124"/>
      <c r="EN365" s="124"/>
      <c r="EO365" s="124"/>
      <c r="EP365" s="124"/>
      <c r="EQ365" s="124"/>
      <c r="ER365" s="124"/>
      <c r="ES365" s="124"/>
      <c r="ET365" s="124"/>
      <c r="EU365" s="124"/>
      <c r="EV365" s="124"/>
      <c r="EW365" s="124"/>
      <c r="EX365" s="124"/>
      <c r="EY365" s="124"/>
      <c r="EZ365" s="124"/>
      <c r="FA365" s="124"/>
      <c r="FB365" s="124"/>
    </row>
    <row r="366" spans="1:158" s="120" customFormat="1" ht="15">
      <c r="A366" s="114"/>
      <c r="B366" s="173" t="s">
        <v>450</v>
      </c>
      <c r="C366" s="133" t="s">
        <v>735</v>
      </c>
      <c r="D366" s="134">
        <v>6</v>
      </c>
      <c r="E366" s="172"/>
      <c r="F366" s="171"/>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c r="AN366" s="124"/>
      <c r="AO366" s="124"/>
      <c r="AP366" s="124"/>
      <c r="AQ366" s="124"/>
      <c r="AR366" s="124"/>
      <c r="AS366" s="124"/>
      <c r="AT366" s="124"/>
      <c r="AU366" s="124"/>
      <c r="AV366" s="124"/>
      <c r="AW366" s="124"/>
      <c r="AX366" s="124"/>
      <c r="AY366" s="124"/>
      <c r="AZ366" s="124"/>
      <c r="BA366" s="124"/>
      <c r="BB366" s="124"/>
      <c r="BC366" s="124"/>
      <c r="BD366" s="124"/>
      <c r="BE366" s="124"/>
      <c r="BF366" s="124"/>
      <c r="BG366" s="124"/>
      <c r="BH366" s="124"/>
      <c r="BI366" s="124"/>
      <c r="BJ366" s="124"/>
      <c r="BK366" s="124"/>
      <c r="BL366" s="124"/>
      <c r="BM366" s="124"/>
      <c r="BN366" s="124"/>
      <c r="BO366" s="124"/>
      <c r="BP366" s="124"/>
      <c r="BQ366" s="124"/>
      <c r="BR366" s="124"/>
      <c r="BS366" s="124"/>
      <c r="BT366" s="124"/>
      <c r="BU366" s="124"/>
      <c r="BV366" s="124"/>
      <c r="BW366" s="124"/>
      <c r="BX366" s="124"/>
      <c r="BY366" s="124"/>
      <c r="BZ366" s="124"/>
      <c r="CA366" s="124"/>
      <c r="CB366" s="124"/>
      <c r="CC366" s="124"/>
      <c r="CD366" s="124"/>
      <c r="CE366" s="124"/>
      <c r="CF366" s="124"/>
      <c r="CG366" s="124"/>
      <c r="CH366" s="124"/>
      <c r="CI366" s="124"/>
      <c r="CJ366" s="124"/>
      <c r="CK366" s="124"/>
      <c r="CL366" s="124"/>
      <c r="CM366" s="124"/>
      <c r="CN366" s="124"/>
      <c r="CO366" s="124"/>
      <c r="CP366" s="124"/>
      <c r="CQ366" s="124"/>
      <c r="CR366" s="124"/>
      <c r="CS366" s="124"/>
      <c r="CT366" s="124"/>
      <c r="CU366" s="124"/>
      <c r="CV366" s="124"/>
      <c r="CW366" s="124"/>
      <c r="CX366" s="124"/>
      <c r="CY366" s="124"/>
      <c r="CZ366" s="124"/>
      <c r="DA366" s="124"/>
      <c r="DB366" s="124"/>
      <c r="DC366" s="124"/>
      <c r="DD366" s="124"/>
      <c r="DE366" s="124"/>
      <c r="DF366" s="124"/>
      <c r="DG366" s="124"/>
      <c r="DH366" s="124"/>
      <c r="DI366" s="124"/>
      <c r="DJ366" s="124"/>
      <c r="DK366" s="124"/>
      <c r="DL366" s="124"/>
      <c r="DM366" s="124"/>
      <c r="DN366" s="124"/>
      <c r="DO366" s="124"/>
      <c r="DP366" s="124"/>
      <c r="DQ366" s="124"/>
      <c r="DR366" s="124"/>
      <c r="DS366" s="124"/>
      <c r="DT366" s="124"/>
      <c r="DU366" s="124"/>
      <c r="DV366" s="124"/>
      <c r="DW366" s="124"/>
      <c r="DX366" s="124"/>
      <c r="DY366" s="124"/>
      <c r="DZ366" s="124"/>
      <c r="EA366" s="124"/>
      <c r="EB366" s="124"/>
      <c r="EC366" s="124"/>
      <c r="ED366" s="124"/>
      <c r="EE366" s="124"/>
      <c r="EF366" s="124"/>
      <c r="EG366" s="124"/>
      <c r="EH366" s="124"/>
      <c r="EI366" s="124"/>
      <c r="EJ366" s="124"/>
      <c r="EK366" s="124"/>
      <c r="EL366" s="124"/>
      <c r="EM366" s="124"/>
      <c r="EN366" s="124"/>
      <c r="EO366" s="124"/>
      <c r="EP366" s="124"/>
      <c r="EQ366" s="124"/>
      <c r="ER366" s="124"/>
      <c r="ES366" s="124"/>
      <c r="ET366" s="124"/>
      <c r="EU366" s="124"/>
      <c r="EV366" s="124"/>
      <c r="EW366" s="124"/>
      <c r="EX366" s="124"/>
      <c r="EY366" s="124"/>
      <c r="EZ366" s="124"/>
      <c r="FA366" s="124"/>
      <c r="FB366" s="124"/>
    </row>
    <row r="367" spans="1:158" s="120" customFormat="1" ht="15">
      <c r="A367" s="114"/>
      <c r="B367" s="173" t="s">
        <v>451</v>
      </c>
      <c r="C367" s="133" t="s">
        <v>727</v>
      </c>
      <c r="D367" s="134">
        <v>1</v>
      </c>
      <c r="E367" s="172"/>
      <c r="F367" s="171"/>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4"/>
      <c r="AY367" s="124"/>
      <c r="AZ367" s="124"/>
      <c r="BA367" s="124"/>
      <c r="BB367" s="124"/>
      <c r="BC367" s="124"/>
      <c r="BD367" s="124"/>
      <c r="BE367" s="124"/>
      <c r="BF367" s="124"/>
      <c r="BG367" s="124"/>
      <c r="BH367" s="124"/>
      <c r="BI367" s="124"/>
      <c r="BJ367" s="124"/>
      <c r="BK367" s="124"/>
      <c r="BL367" s="124"/>
      <c r="BM367" s="124"/>
      <c r="BN367" s="124"/>
      <c r="BO367" s="124"/>
      <c r="BP367" s="124"/>
      <c r="BQ367" s="124"/>
      <c r="BR367" s="124"/>
      <c r="BS367" s="124"/>
      <c r="BT367" s="124"/>
      <c r="BU367" s="124"/>
      <c r="BV367" s="124"/>
      <c r="BW367" s="124"/>
      <c r="BX367" s="124"/>
      <c r="BY367" s="124"/>
      <c r="BZ367" s="124"/>
      <c r="CA367" s="124"/>
      <c r="CB367" s="124"/>
      <c r="CC367" s="124"/>
      <c r="CD367" s="124"/>
      <c r="CE367" s="124"/>
      <c r="CF367" s="124"/>
      <c r="CG367" s="124"/>
      <c r="CH367" s="124"/>
      <c r="CI367" s="124"/>
      <c r="CJ367" s="124"/>
      <c r="CK367" s="124"/>
      <c r="CL367" s="124"/>
      <c r="CM367" s="124"/>
      <c r="CN367" s="124"/>
      <c r="CO367" s="124"/>
      <c r="CP367" s="124"/>
      <c r="CQ367" s="124"/>
      <c r="CR367" s="124"/>
      <c r="CS367" s="124"/>
      <c r="CT367" s="124"/>
      <c r="CU367" s="124"/>
      <c r="CV367" s="124"/>
      <c r="CW367" s="124"/>
      <c r="CX367" s="124"/>
      <c r="CY367" s="124"/>
      <c r="CZ367" s="124"/>
      <c r="DA367" s="124"/>
      <c r="DB367" s="124"/>
      <c r="DC367" s="124"/>
      <c r="DD367" s="124"/>
      <c r="DE367" s="124"/>
      <c r="DF367" s="124"/>
      <c r="DG367" s="124"/>
      <c r="DH367" s="124"/>
      <c r="DI367" s="124"/>
      <c r="DJ367" s="124"/>
      <c r="DK367" s="124"/>
      <c r="DL367" s="124"/>
      <c r="DM367" s="124"/>
      <c r="DN367" s="124"/>
      <c r="DO367" s="124"/>
      <c r="DP367" s="124"/>
      <c r="DQ367" s="124"/>
      <c r="DR367" s="124"/>
      <c r="DS367" s="124"/>
      <c r="DT367" s="124"/>
      <c r="DU367" s="124"/>
      <c r="DV367" s="124"/>
      <c r="DW367" s="124"/>
      <c r="DX367" s="124"/>
      <c r="DY367" s="124"/>
      <c r="DZ367" s="124"/>
      <c r="EA367" s="124"/>
      <c r="EB367" s="124"/>
      <c r="EC367" s="124"/>
      <c r="ED367" s="124"/>
      <c r="EE367" s="124"/>
      <c r="EF367" s="124"/>
      <c r="EG367" s="124"/>
      <c r="EH367" s="124"/>
      <c r="EI367" s="124"/>
      <c r="EJ367" s="124"/>
      <c r="EK367" s="124"/>
      <c r="EL367" s="124"/>
      <c r="EM367" s="124"/>
      <c r="EN367" s="124"/>
      <c r="EO367" s="124"/>
      <c r="EP367" s="124"/>
      <c r="EQ367" s="124"/>
      <c r="ER367" s="124"/>
      <c r="ES367" s="124"/>
      <c r="ET367" s="124"/>
      <c r="EU367" s="124"/>
      <c r="EV367" s="124"/>
      <c r="EW367" s="124"/>
      <c r="EX367" s="124"/>
      <c r="EY367" s="124"/>
      <c r="EZ367" s="124"/>
      <c r="FA367" s="124"/>
      <c r="FB367" s="124"/>
    </row>
    <row r="368" spans="1:158" s="120" customFormat="1" ht="15">
      <c r="A368" s="114"/>
      <c r="B368" s="173" t="s">
        <v>453</v>
      </c>
      <c r="C368" s="133" t="s">
        <v>727</v>
      </c>
      <c r="D368" s="134">
        <v>1</v>
      </c>
      <c r="E368" s="172"/>
      <c r="F368" s="171"/>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4"/>
      <c r="AY368" s="124"/>
      <c r="AZ368" s="124"/>
      <c r="BA368" s="124"/>
      <c r="BB368" s="124"/>
      <c r="BC368" s="124"/>
      <c r="BD368" s="124"/>
      <c r="BE368" s="124"/>
      <c r="BF368" s="124"/>
      <c r="BG368" s="124"/>
      <c r="BH368" s="124"/>
      <c r="BI368" s="124"/>
      <c r="BJ368" s="124"/>
      <c r="BK368" s="124"/>
      <c r="BL368" s="124"/>
      <c r="BM368" s="124"/>
      <c r="BN368" s="124"/>
      <c r="BO368" s="124"/>
      <c r="BP368" s="124"/>
      <c r="BQ368" s="124"/>
      <c r="BR368" s="124"/>
      <c r="BS368" s="124"/>
      <c r="BT368" s="124"/>
      <c r="BU368" s="124"/>
      <c r="BV368" s="124"/>
      <c r="BW368" s="124"/>
      <c r="BX368" s="124"/>
      <c r="BY368" s="124"/>
      <c r="BZ368" s="124"/>
      <c r="CA368" s="124"/>
      <c r="CB368" s="124"/>
      <c r="CC368" s="124"/>
      <c r="CD368" s="124"/>
      <c r="CE368" s="124"/>
      <c r="CF368" s="124"/>
      <c r="CG368" s="124"/>
      <c r="CH368" s="124"/>
      <c r="CI368" s="124"/>
      <c r="CJ368" s="124"/>
      <c r="CK368" s="124"/>
      <c r="CL368" s="124"/>
      <c r="CM368" s="124"/>
      <c r="CN368" s="124"/>
      <c r="CO368" s="124"/>
      <c r="CP368" s="124"/>
      <c r="CQ368" s="124"/>
      <c r="CR368" s="124"/>
      <c r="CS368" s="124"/>
      <c r="CT368" s="124"/>
      <c r="CU368" s="124"/>
      <c r="CV368" s="124"/>
      <c r="CW368" s="124"/>
      <c r="CX368" s="124"/>
      <c r="CY368" s="124"/>
      <c r="CZ368" s="124"/>
      <c r="DA368" s="124"/>
      <c r="DB368" s="124"/>
      <c r="DC368" s="124"/>
      <c r="DD368" s="124"/>
      <c r="DE368" s="124"/>
      <c r="DF368" s="124"/>
      <c r="DG368" s="124"/>
      <c r="DH368" s="124"/>
      <c r="DI368" s="124"/>
      <c r="DJ368" s="124"/>
      <c r="DK368" s="124"/>
      <c r="DL368" s="124"/>
      <c r="DM368" s="124"/>
      <c r="DN368" s="124"/>
      <c r="DO368" s="124"/>
      <c r="DP368" s="124"/>
      <c r="DQ368" s="124"/>
      <c r="DR368" s="124"/>
      <c r="DS368" s="124"/>
      <c r="DT368" s="124"/>
      <c r="DU368" s="124"/>
      <c r="DV368" s="124"/>
      <c r="DW368" s="124"/>
      <c r="DX368" s="124"/>
      <c r="DY368" s="124"/>
      <c r="DZ368" s="124"/>
      <c r="EA368" s="124"/>
      <c r="EB368" s="124"/>
      <c r="EC368" s="124"/>
      <c r="ED368" s="124"/>
      <c r="EE368" s="124"/>
      <c r="EF368" s="124"/>
      <c r="EG368" s="124"/>
      <c r="EH368" s="124"/>
      <c r="EI368" s="124"/>
      <c r="EJ368" s="124"/>
      <c r="EK368" s="124"/>
      <c r="EL368" s="124"/>
      <c r="EM368" s="124"/>
      <c r="EN368" s="124"/>
      <c r="EO368" s="124"/>
      <c r="EP368" s="124"/>
      <c r="EQ368" s="124"/>
      <c r="ER368" s="124"/>
      <c r="ES368" s="124"/>
      <c r="ET368" s="124"/>
      <c r="EU368" s="124"/>
      <c r="EV368" s="124"/>
      <c r="EW368" s="124"/>
      <c r="EX368" s="124"/>
      <c r="EY368" s="124"/>
      <c r="EZ368" s="124"/>
      <c r="FA368" s="124"/>
      <c r="FB368" s="124"/>
    </row>
    <row r="369" spans="1:158" s="120" customFormat="1" ht="45">
      <c r="A369" s="114"/>
      <c r="B369" s="121" t="s">
        <v>454</v>
      </c>
      <c r="C369" s="133" t="s">
        <v>259</v>
      </c>
      <c r="D369" s="134">
        <v>1</v>
      </c>
      <c r="E369" s="172"/>
      <c r="F369" s="171"/>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124"/>
      <c r="AY369" s="124"/>
      <c r="AZ369" s="124"/>
      <c r="BA369" s="124"/>
      <c r="BB369" s="124"/>
      <c r="BC369" s="124"/>
      <c r="BD369" s="124"/>
      <c r="BE369" s="124"/>
      <c r="BF369" s="124"/>
      <c r="BG369" s="124"/>
      <c r="BH369" s="124"/>
      <c r="BI369" s="124"/>
      <c r="BJ369" s="124"/>
      <c r="BK369" s="124"/>
      <c r="BL369" s="124"/>
      <c r="BM369" s="124"/>
      <c r="BN369" s="124"/>
      <c r="BO369" s="124"/>
      <c r="BP369" s="124"/>
      <c r="BQ369" s="124"/>
      <c r="BR369" s="124"/>
      <c r="BS369" s="124"/>
      <c r="BT369" s="124"/>
      <c r="BU369" s="124"/>
      <c r="BV369" s="124"/>
      <c r="BW369" s="124"/>
      <c r="BX369" s="124"/>
      <c r="BY369" s="124"/>
      <c r="BZ369" s="124"/>
      <c r="CA369" s="124"/>
      <c r="CB369" s="124"/>
      <c r="CC369" s="124"/>
      <c r="CD369" s="124"/>
      <c r="CE369" s="124"/>
      <c r="CF369" s="124"/>
      <c r="CG369" s="124"/>
      <c r="CH369" s="124"/>
      <c r="CI369" s="124"/>
      <c r="CJ369" s="124"/>
      <c r="CK369" s="124"/>
      <c r="CL369" s="124"/>
      <c r="CM369" s="124"/>
      <c r="CN369" s="124"/>
      <c r="CO369" s="124"/>
      <c r="CP369" s="124"/>
      <c r="CQ369" s="124"/>
      <c r="CR369" s="124"/>
      <c r="CS369" s="124"/>
      <c r="CT369" s="124"/>
      <c r="CU369" s="124"/>
      <c r="CV369" s="124"/>
      <c r="CW369" s="124"/>
      <c r="CX369" s="124"/>
      <c r="CY369" s="124"/>
      <c r="CZ369" s="124"/>
      <c r="DA369" s="124"/>
      <c r="DB369" s="124"/>
      <c r="DC369" s="124"/>
      <c r="DD369" s="124"/>
      <c r="DE369" s="124"/>
      <c r="DF369" s="124"/>
      <c r="DG369" s="124"/>
      <c r="DH369" s="124"/>
      <c r="DI369" s="124"/>
      <c r="DJ369" s="124"/>
      <c r="DK369" s="124"/>
      <c r="DL369" s="124"/>
      <c r="DM369" s="124"/>
      <c r="DN369" s="124"/>
      <c r="DO369" s="124"/>
      <c r="DP369" s="124"/>
      <c r="DQ369" s="124"/>
      <c r="DR369" s="124"/>
      <c r="DS369" s="124"/>
      <c r="DT369" s="124"/>
      <c r="DU369" s="124"/>
      <c r="DV369" s="124"/>
      <c r="DW369" s="124"/>
      <c r="DX369" s="124"/>
      <c r="DY369" s="124"/>
      <c r="DZ369" s="124"/>
      <c r="EA369" s="124"/>
      <c r="EB369" s="124"/>
      <c r="EC369" s="124"/>
      <c r="ED369" s="124"/>
      <c r="EE369" s="124"/>
      <c r="EF369" s="124"/>
      <c r="EG369" s="124"/>
      <c r="EH369" s="124"/>
      <c r="EI369" s="124"/>
      <c r="EJ369" s="124"/>
      <c r="EK369" s="124"/>
      <c r="EL369" s="124"/>
      <c r="EM369" s="124"/>
      <c r="EN369" s="124"/>
      <c r="EO369" s="124"/>
      <c r="EP369" s="124"/>
      <c r="EQ369" s="124"/>
      <c r="ER369" s="124"/>
      <c r="ES369" s="124"/>
      <c r="ET369" s="124"/>
      <c r="EU369" s="124"/>
      <c r="EV369" s="124"/>
      <c r="EW369" s="124"/>
      <c r="EX369" s="124"/>
      <c r="EY369" s="124"/>
      <c r="EZ369" s="124"/>
      <c r="FA369" s="124"/>
      <c r="FB369" s="124"/>
    </row>
    <row r="370" spans="1:158" s="120" customFormat="1" ht="15">
      <c r="A370" s="114"/>
      <c r="B370" s="121"/>
      <c r="C370" s="133"/>
      <c r="D370" s="134"/>
      <c r="E370" s="172"/>
      <c r="F370" s="171"/>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c r="AN370" s="124"/>
      <c r="AO370" s="124"/>
      <c r="AP370" s="124"/>
      <c r="AQ370" s="124"/>
      <c r="AR370" s="124"/>
      <c r="AS370" s="124"/>
      <c r="AT370" s="124"/>
      <c r="AU370" s="124"/>
      <c r="AV370" s="124"/>
      <c r="AW370" s="124"/>
      <c r="AX370" s="124"/>
      <c r="AY370" s="124"/>
      <c r="AZ370" s="124"/>
      <c r="BA370" s="124"/>
      <c r="BB370" s="124"/>
      <c r="BC370" s="124"/>
      <c r="BD370" s="124"/>
      <c r="BE370" s="124"/>
      <c r="BF370" s="124"/>
      <c r="BG370" s="124"/>
      <c r="BH370" s="124"/>
      <c r="BI370" s="124"/>
      <c r="BJ370" s="124"/>
      <c r="BK370" s="124"/>
      <c r="BL370" s="124"/>
      <c r="BM370" s="124"/>
      <c r="BN370" s="124"/>
      <c r="BO370" s="124"/>
      <c r="BP370" s="124"/>
      <c r="BQ370" s="124"/>
      <c r="BR370" s="124"/>
      <c r="BS370" s="124"/>
      <c r="BT370" s="124"/>
      <c r="BU370" s="124"/>
      <c r="BV370" s="124"/>
      <c r="BW370" s="124"/>
      <c r="BX370" s="124"/>
      <c r="BY370" s="124"/>
      <c r="BZ370" s="124"/>
      <c r="CA370" s="124"/>
      <c r="CB370" s="124"/>
      <c r="CC370" s="124"/>
      <c r="CD370" s="124"/>
      <c r="CE370" s="124"/>
      <c r="CF370" s="124"/>
      <c r="CG370" s="124"/>
      <c r="CH370" s="124"/>
      <c r="CI370" s="124"/>
      <c r="CJ370" s="124"/>
      <c r="CK370" s="124"/>
      <c r="CL370" s="124"/>
      <c r="CM370" s="124"/>
      <c r="CN370" s="124"/>
      <c r="CO370" s="124"/>
      <c r="CP370" s="124"/>
      <c r="CQ370" s="124"/>
      <c r="CR370" s="124"/>
      <c r="CS370" s="124"/>
      <c r="CT370" s="124"/>
      <c r="CU370" s="124"/>
      <c r="CV370" s="124"/>
      <c r="CW370" s="124"/>
      <c r="CX370" s="124"/>
      <c r="CY370" s="124"/>
      <c r="CZ370" s="124"/>
      <c r="DA370" s="124"/>
      <c r="DB370" s="124"/>
      <c r="DC370" s="124"/>
      <c r="DD370" s="124"/>
      <c r="DE370" s="124"/>
      <c r="DF370" s="124"/>
      <c r="DG370" s="124"/>
      <c r="DH370" s="124"/>
      <c r="DI370" s="124"/>
      <c r="DJ370" s="124"/>
      <c r="DK370" s="124"/>
      <c r="DL370" s="124"/>
      <c r="DM370" s="124"/>
      <c r="DN370" s="124"/>
      <c r="DO370" s="124"/>
      <c r="DP370" s="124"/>
      <c r="DQ370" s="124"/>
      <c r="DR370" s="124"/>
      <c r="DS370" s="124"/>
      <c r="DT370" s="124"/>
      <c r="DU370" s="124"/>
      <c r="DV370" s="124"/>
      <c r="DW370" s="124"/>
      <c r="DX370" s="124"/>
      <c r="DY370" s="124"/>
      <c r="DZ370" s="124"/>
      <c r="EA370" s="124"/>
      <c r="EB370" s="124"/>
      <c r="EC370" s="124"/>
      <c r="ED370" s="124"/>
      <c r="EE370" s="124"/>
      <c r="EF370" s="124"/>
      <c r="EG370" s="124"/>
      <c r="EH370" s="124"/>
      <c r="EI370" s="124"/>
      <c r="EJ370" s="124"/>
      <c r="EK370" s="124"/>
      <c r="EL370" s="124"/>
      <c r="EM370" s="124"/>
      <c r="EN370" s="124"/>
      <c r="EO370" s="124"/>
      <c r="EP370" s="124"/>
      <c r="EQ370" s="124"/>
      <c r="ER370" s="124"/>
      <c r="ES370" s="124"/>
      <c r="ET370" s="124"/>
      <c r="EU370" s="124"/>
      <c r="EV370" s="124"/>
      <c r="EW370" s="124"/>
      <c r="EX370" s="124"/>
      <c r="EY370" s="124"/>
      <c r="EZ370" s="124"/>
      <c r="FA370" s="124"/>
      <c r="FB370" s="124"/>
    </row>
    <row r="371" spans="1:158" s="120" customFormat="1" ht="30">
      <c r="A371" s="114"/>
      <c r="B371" s="121" t="s">
        <v>456</v>
      </c>
      <c r="C371" s="121" t="s">
        <v>325</v>
      </c>
      <c r="D371" s="158" t="s">
        <v>734</v>
      </c>
      <c r="E371" s="172"/>
      <c r="F371" s="171"/>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4"/>
      <c r="AL371" s="124"/>
      <c r="AM371" s="124"/>
      <c r="AN371" s="124"/>
      <c r="AO371" s="124"/>
      <c r="AP371" s="124"/>
      <c r="AQ371" s="124"/>
      <c r="AR371" s="124"/>
      <c r="AS371" s="124"/>
      <c r="AT371" s="124"/>
      <c r="AU371" s="124"/>
      <c r="AV371" s="124"/>
      <c r="AW371" s="124"/>
      <c r="AX371" s="124"/>
      <c r="AY371" s="124"/>
      <c r="AZ371" s="124"/>
      <c r="BA371" s="124"/>
      <c r="BB371" s="124"/>
      <c r="BC371" s="124"/>
      <c r="BD371" s="124"/>
      <c r="BE371" s="124"/>
      <c r="BF371" s="124"/>
      <c r="BG371" s="124"/>
      <c r="BH371" s="124"/>
      <c r="BI371" s="124"/>
      <c r="BJ371" s="124"/>
      <c r="BK371" s="124"/>
      <c r="BL371" s="124"/>
      <c r="BM371" s="124"/>
      <c r="BN371" s="124"/>
      <c r="BO371" s="124"/>
      <c r="BP371" s="124"/>
      <c r="BQ371" s="124"/>
      <c r="BR371" s="124"/>
      <c r="BS371" s="124"/>
      <c r="BT371" s="124"/>
      <c r="BU371" s="124"/>
      <c r="BV371" s="124"/>
      <c r="BW371" s="124"/>
      <c r="BX371" s="124"/>
      <c r="BY371" s="124"/>
      <c r="BZ371" s="124"/>
      <c r="CA371" s="124"/>
      <c r="CB371" s="124"/>
      <c r="CC371" s="124"/>
      <c r="CD371" s="124"/>
      <c r="CE371" s="124"/>
      <c r="CF371" s="124"/>
      <c r="CG371" s="124"/>
      <c r="CH371" s="124"/>
      <c r="CI371" s="124"/>
      <c r="CJ371" s="124"/>
      <c r="CK371" s="124"/>
      <c r="CL371" s="124"/>
      <c r="CM371" s="124"/>
      <c r="CN371" s="124"/>
      <c r="CO371" s="124"/>
      <c r="CP371" s="124"/>
      <c r="CQ371" s="124"/>
      <c r="CR371" s="124"/>
      <c r="CS371" s="124"/>
      <c r="CT371" s="124"/>
      <c r="CU371" s="124"/>
      <c r="CV371" s="124"/>
      <c r="CW371" s="124"/>
      <c r="CX371" s="124"/>
      <c r="CY371" s="124"/>
      <c r="CZ371" s="124"/>
      <c r="DA371" s="124"/>
      <c r="DB371" s="124"/>
      <c r="DC371" s="124"/>
      <c r="DD371" s="124"/>
      <c r="DE371" s="124"/>
      <c r="DF371" s="124"/>
      <c r="DG371" s="124"/>
      <c r="DH371" s="124"/>
      <c r="DI371" s="124"/>
      <c r="DJ371" s="124"/>
      <c r="DK371" s="124"/>
      <c r="DL371" s="124"/>
      <c r="DM371" s="124"/>
      <c r="DN371" s="124"/>
      <c r="DO371" s="124"/>
      <c r="DP371" s="124"/>
      <c r="DQ371" s="124"/>
      <c r="DR371" s="124"/>
      <c r="DS371" s="124"/>
      <c r="DT371" s="124"/>
      <c r="DU371" s="124"/>
      <c r="DV371" s="124"/>
      <c r="DW371" s="124"/>
      <c r="DX371" s="124"/>
      <c r="DY371" s="124"/>
      <c r="DZ371" s="124"/>
      <c r="EA371" s="124"/>
      <c r="EB371" s="124"/>
      <c r="EC371" s="124"/>
      <c r="ED371" s="124"/>
      <c r="EE371" s="124"/>
      <c r="EF371" s="124"/>
      <c r="EG371" s="124"/>
      <c r="EH371" s="124"/>
      <c r="EI371" s="124"/>
      <c r="EJ371" s="124"/>
      <c r="EK371" s="124"/>
      <c r="EL371" s="124"/>
      <c r="EM371" s="124"/>
      <c r="EN371" s="124"/>
      <c r="EO371" s="124"/>
      <c r="EP371" s="124"/>
      <c r="EQ371" s="124"/>
      <c r="ER371" s="124"/>
      <c r="ES371" s="124"/>
      <c r="ET371" s="124"/>
      <c r="EU371" s="124"/>
      <c r="EV371" s="124"/>
      <c r="EW371" s="124"/>
      <c r="EX371" s="124"/>
      <c r="EY371" s="124"/>
      <c r="EZ371" s="124"/>
      <c r="FA371" s="124"/>
      <c r="FB371" s="124"/>
    </row>
    <row r="372" spans="1:158" s="120" customFormat="1" ht="15">
      <c r="A372" s="114"/>
      <c r="B372" s="121"/>
      <c r="C372" s="133"/>
      <c r="D372" s="134"/>
      <c r="E372" s="172"/>
      <c r="F372" s="171"/>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4"/>
      <c r="AL372" s="124"/>
      <c r="AM372" s="124"/>
      <c r="AN372" s="124"/>
      <c r="AO372" s="124"/>
      <c r="AP372" s="124"/>
      <c r="AQ372" s="124"/>
      <c r="AR372" s="124"/>
      <c r="AS372" s="124"/>
      <c r="AT372" s="124"/>
      <c r="AU372" s="124"/>
      <c r="AV372" s="124"/>
      <c r="AW372" s="124"/>
      <c r="AX372" s="124"/>
      <c r="AY372" s="124"/>
      <c r="AZ372" s="124"/>
      <c r="BA372" s="124"/>
      <c r="BB372" s="124"/>
      <c r="BC372" s="124"/>
      <c r="BD372" s="124"/>
      <c r="BE372" s="124"/>
      <c r="BF372" s="124"/>
      <c r="BG372" s="124"/>
      <c r="BH372" s="124"/>
      <c r="BI372" s="124"/>
      <c r="BJ372" s="124"/>
      <c r="BK372" s="124"/>
      <c r="BL372" s="124"/>
      <c r="BM372" s="124"/>
      <c r="BN372" s="124"/>
      <c r="BO372" s="124"/>
      <c r="BP372" s="124"/>
      <c r="BQ372" s="124"/>
      <c r="BR372" s="124"/>
      <c r="BS372" s="124"/>
      <c r="BT372" s="124"/>
      <c r="BU372" s="124"/>
      <c r="BV372" s="124"/>
      <c r="BW372" s="124"/>
      <c r="BX372" s="124"/>
      <c r="BY372" s="124"/>
      <c r="BZ372" s="124"/>
      <c r="CA372" s="124"/>
      <c r="CB372" s="124"/>
      <c r="CC372" s="124"/>
      <c r="CD372" s="124"/>
      <c r="CE372" s="124"/>
      <c r="CF372" s="124"/>
      <c r="CG372" s="124"/>
      <c r="CH372" s="124"/>
      <c r="CI372" s="124"/>
      <c r="CJ372" s="124"/>
      <c r="CK372" s="124"/>
      <c r="CL372" s="124"/>
      <c r="CM372" s="124"/>
      <c r="CN372" s="124"/>
      <c r="CO372" s="124"/>
      <c r="CP372" s="124"/>
      <c r="CQ372" s="124"/>
      <c r="CR372" s="124"/>
      <c r="CS372" s="124"/>
      <c r="CT372" s="124"/>
      <c r="CU372" s="124"/>
      <c r="CV372" s="124"/>
      <c r="CW372" s="124"/>
      <c r="CX372" s="124"/>
      <c r="CY372" s="124"/>
      <c r="CZ372" s="124"/>
      <c r="DA372" s="124"/>
      <c r="DB372" s="124"/>
      <c r="DC372" s="124"/>
      <c r="DD372" s="124"/>
      <c r="DE372" s="124"/>
      <c r="DF372" s="124"/>
      <c r="DG372" s="124"/>
      <c r="DH372" s="124"/>
      <c r="DI372" s="124"/>
      <c r="DJ372" s="124"/>
      <c r="DK372" s="124"/>
      <c r="DL372" s="124"/>
      <c r="DM372" s="124"/>
      <c r="DN372" s="124"/>
      <c r="DO372" s="124"/>
      <c r="DP372" s="124"/>
      <c r="DQ372" s="124"/>
      <c r="DR372" s="124"/>
      <c r="DS372" s="124"/>
      <c r="DT372" s="124"/>
      <c r="DU372" s="124"/>
      <c r="DV372" s="124"/>
      <c r="DW372" s="124"/>
      <c r="DX372" s="124"/>
      <c r="DY372" s="124"/>
      <c r="DZ372" s="124"/>
      <c r="EA372" s="124"/>
      <c r="EB372" s="124"/>
      <c r="EC372" s="124"/>
      <c r="ED372" s="124"/>
      <c r="EE372" s="124"/>
      <c r="EF372" s="124"/>
      <c r="EG372" s="124"/>
      <c r="EH372" s="124"/>
      <c r="EI372" s="124"/>
      <c r="EJ372" s="124"/>
      <c r="EK372" s="124"/>
      <c r="EL372" s="124"/>
      <c r="EM372" s="124"/>
      <c r="EN372" s="124"/>
      <c r="EO372" s="124"/>
      <c r="EP372" s="124"/>
      <c r="EQ372" s="124"/>
      <c r="ER372" s="124"/>
      <c r="ES372" s="124"/>
      <c r="ET372" s="124"/>
      <c r="EU372" s="124"/>
      <c r="EV372" s="124"/>
      <c r="EW372" s="124"/>
      <c r="EX372" s="124"/>
      <c r="EY372" s="124"/>
      <c r="EZ372" s="124"/>
      <c r="FA372" s="124"/>
      <c r="FB372" s="124"/>
    </row>
    <row r="373" spans="1:158" s="120" customFormat="1" ht="15">
      <c r="A373" s="114"/>
      <c r="B373" s="156" t="s">
        <v>468</v>
      </c>
      <c r="C373" s="133" t="s">
        <v>735</v>
      </c>
      <c r="D373" s="134">
        <v>3.5</v>
      </c>
      <c r="E373" s="172"/>
      <c r="F373" s="171"/>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4"/>
      <c r="AL373" s="124"/>
      <c r="AM373" s="124"/>
      <c r="AN373" s="124"/>
      <c r="AO373" s="124"/>
      <c r="AP373" s="124"/>
      <c r="AQ373" s="124"/>
      <c r="AR373" s="124"/>
      <c r="AS373" s="124"/>
      <c r="AT373" s="124"/>
      <c r="AU373" s="124"/>
      <c r="AV373" s="124"/>
      <c r="AW373" s="124"/>
      <c r="AX373" s="124"/>
      <c r="AY373" s="124"/>
      <c r="AZ373" s="124"/>
      <c r="BA373" s="124"/>
      <c r="BB373" s="124"/>
      <c r="BC373" s="124"/>
      <c r="BD373" s="124"/>
      <c r="BE373" s="124"/>
      <c r="BF373" s="124"/>
      <c r="BG373" s="124"/>
      <c r="BH373" s="124"/>
      <c r="BI373" s="124"/>
      <c r="BJ373" s="124"/>
      <c r="BK373" s="124"/>
      <c r="BL373" s="124"/>
      <c r="BM373" s="124"/>
      <c r="BN373" s="124"/>
      <c r="BO373" s="124"/>
      <c r="BP373" s="124"/>
      <c r="BQ373" s="124"/>
      <c r="BR373" s="124"/>
      <c r="BS373" s="124"/>
      <c r="BT373" s="124"/>
      <c r="BU373" s="124"/>
      <c r="BV373" s="124"/>
      <c r="BW373" s="124"/>
      <c r="BX373" s="124"/>
      <c r="BY373" s="124"/>
      <c r="BZ373" s="124"/>
      <c r="CA373" s="124"/>
      <c r="CB373" s="124"/>
      <c r="CC373" s="124"/>
      <c r="CD373" s="124"/>
      <c r="CE373" s="124"/>
      <c r="CF373" s="124"/>
      <c r="CG373" s="124"/>
      <c r="CH373" s="124"/>
      <c r="CI373" s="124"/>
      <c r="CJ373" s="124"/>
      <c r="CK373" s="124"/>
      <c r="CL373" s="124"/>
      <c r="CM373" s="124"/>
      <c r="CN373" s="124"/>
      <c r="CO373" s="124"/>
      <c r="CP373" s="124"/>
      <c r="CQ373" s="124"/>
      <c r="CR373" s="124"/>
      <c r="CS373" s="124"/>
      <c r="CT373" s="124"/>
      <c r="CU373" s="124"/>
      <c r="CV373" s="124"/>
      <c r="CW373" s="124"/>
      <c r="CX373" s="124"/>
      <c r="CY373" s="124"/>
      <c r="CZ373" s="124"/>
      <c r="DA373" s="124"/>
      <c r="DB373" s="124"/>
      <c r="DC373" s="124"/>
      <c r="DD373" s="124"/>
      <c r="DE373" s="124"/>
      <c r="DF373" s="124"/>
      <c r="DG373" s="124"/>
      <c r="DH373" s="124"/>
      <c r="DI373" s="124"/>
      <c r="DJ373" s="124"/>
      <c r="DK373" s="124"/>
      <c r="DL373" s="124"/>
      <c r="DM373" s="124"/>
      <c r="DN373" s="124"/>
      <c r="DO373" s="124"/>
      <c r="DP373" s="124"/>
      <c r="DQ373" s="124"/>
      <c r="DR373" s="124"/>
      <c r="DS373" s="124"/>
      <c r="DT373" s="124"/>
      <c r="DU373" s="124"/>
      <c r="DV373" s="124"/>
      <c r="DW373" s="124"/>
      <c r="DX373" s="124"/>
      <c r="DY373" s="124"/>
      <c r="DZ373" s="124"/>
      <c r="EA373" s="124"/>
      <c r="EB373" s="124"/>
      <c r="EC373" s="124"/>
      <c r="ED373" s="124"/>
      <c r="EE373" s="124"/>
      <c r="EF373" s="124"/>
      <c r="EG373" s="124"/>
      <c r="EH373" s="124"/>
      <c r="EI373" s="124"/>
      <c r="EJ373" s="124"/>
      <c r="EK373" s="124"/>
      <c r="EL373" s="124"/>
      <c r="EM373" s="124"/>
      <c r="EN373" s="124"/>
      <c r="EO373" s="124"/>
      <c r="EP373" s="124"/>
      <c r="EQ373" s="124"/>
      <c r="ER373" s="124"/>
      <c r="ES373" s="124"/>
      <c r="ET373" s="124"/>
      <c r="EU373" s="124"/>
      <c r="EV373" s="124"/>
      <c r="EW373" s="124"/>
      <c r="EX373" s="124"/>
      <c r="EY373" s="124"/>
      <c r="EZ373" s="124"/>
      <c r="FA373" s="124"/>
      <c r="FB373" s="124"/>
    </row>
    <row r="374" spans="1:158" s="120" customFormat="1" ht="15">
      <c r="A374" s="114"/>
      <c r="B374" s="156" t="s">
        <v>457</v>
      </c>
      <c r="C374" s="133" t="s">
        <v>735</v>
      </c>
      <c r="D374" s="134">
        <v>10</v>
      </c>
      <c r="E374" s="172"/>
      <c r="F374" s="171"/>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4"/>
      <c r="AL374" s="124"/>
      <c r="AM374" s="124"/>
      <c r="AN374" s="124"/>
      <c r="AO374" s="124"/>
      <c r="AP374" s="124"/>
      <c r="AQ374" s="124"/>
      <c r="AR374" s="124"/>
      <c r="AS374" s="124"/>
      <c r="AT374" s="124"/>
      <c r="AU374" s="124"/>
      <c r="AV374" s="124"/>
      <c r="AW374" s="124"/>
      <c r="AX374" s="124"/>
      <c r="AY374" s="124"/>
      <c r="AZ374" s="124"/>
      <c r="BA374" s="124"/>
      <c r="BB374" s="124"/>
      <c r="BC374" s="124"/>
      <c r="BD374" s="124"/>
      <c r="BE374" s="124"/>
      <c r="BF374" s="124"/>
      <c r="BG374" s="124"/>
      <c r="BH374" s="124"/>
      <c r="BI374" s="124"/>
      <c r="BJ374" s="124"/>
      <c r="BK374" s="124"/>
      <c r="BL374" s="124"/>
      <c r="BM374" s="124"/>
      <c r="BN374" s="124"/>
      <c r="BO374" s="124"/>
      <c r="BP374" s="124"/>
      <c r="BQ374" s="124"/>
      <c r="BR374" s="124"/>
      <c r="BS374" s="124"/>
      <c r="BT374" s="124"/>
      <c r="BU374" s="124"/>
      <c r="BV374" s="124"/>
      <c r="BW374" s="124"/>
      <c r="BX374" s="124"/>
      <c r="BY374" s="124"/>
      <c r="BZ374" s="124"/>
      <c r="CA374" s="124"/>
      <c r="CB374" s="124"/>
      <c r="CC374" s="124"/>
      <c r="CD374" s="124"/>
      <c r="CE374" s="124"/>
      <c r="CF374" s="124"/>
      <c r="CG374" s="124"/>
      <c r="CH374" s="124"/>
      <c r="CI374" s="124"/>
      <c r="CJ374" s="124"/>
      <c r="CK374" s="124"/>
      <c r="CL374" s="124"/>
      <c r="CM374" s="124"/>
      <c r="CN374" s="124"/>
      <c r="CO374" s="124"/>
      <c r="CP374" s="124"/>
      <c r="CQ374" s="124"/>
      <c r="CR374" s="124"/>
      <c r="CS374" s="124"/>
      <c r="CT374" s="124"/>
      <c r="CU374" s="124"/>
      <c r="CV374" s="124"/>
      <c r="CW374" s="124"/>
      <c r="CX374" s="124"/>
      <c r="CY374" s="124"/>
      <c r="CZ374" s="124"/>
      <c r="DA374" s="124"/>
      <c r="DB374" s="124"/>
      <c r="DC374" s="124"/>
      <c r="DD374" s="124"/>
      <c r="DE374" s="124"/>
      <c r="DF374" s="124"/>
      <c r="DG374" s="124"/>
      <c r="DH374" s="124"/>
      <c r="DI374" s="124"/>
      <c r="DJ374" s="124"/>
      <c r="DK374" s="124"/>
      <c r="DL374" s="124"/>
      <c r="DM374" s="124"/>
      <c r="DN374" s="124"/>
      <c r="DO374" s="124"/>
      <c r="DP374" s="124"/>
      <c r="DQ374" s="124"/>
      <c r="DR374" s="124"/>
      <c r="DS374" s="124"/>
      <c r="DT374" s="124"/>
      <c r="DU374" s="124"/>
      <c r="DV374" s="124"/>
      <c r="DW374" s="124"/>
      <c r="DX374" s="124"/>
      <c r="DY374" s="124"/>
      <c r="DZ374" s="124"/>
      <c r="EA374" s="124"/>
      <c r="EB374" s="124"/>
      <c r="EC374" s="124"/>
      <c r="ED374" s="124"/>
      <c r="EE374" s="124"/>
      <c r="EF374" s="124"/>
      <c r="EG374" s="124"/>
      <c r="EH374" s="124"/>
      <c r="EI374" s="124"/>
      <c r="EJ374" s="124"/>
      <c r="EK374" s="124"/>
      <c r="EL374" s="124"/>
      <c r="EM374" s="124"/>
      <c r="EN374" s="124"/>
      <c r="EO374" s="124"/>
      <c r="EP374" s="124"/>
      <c r="EQ374" s="124"/>
      <c r="ER374" s="124"/>
      <c r="ES374" s="124"/>
      <c r="ET374" s="124"/>
      <c r="EU374" s="124"/>
      <c r="EV374" s="124"/>
      <c r="EW374" s="124"/>
      <c r="EX374" s="124"/>
      <c r="EY374" s="124"/>
      <c r="EZ374" s="124"/>
      <c r="FA374" s="124"/>
      <c r="FB374" s="124"/>
    </row>
    <row r="375" spans="1:158" s="120" customFormat="1" ht="15">
      <c r="A375" s="114"/>
      <c r="B375" s="156" t="s">
        <v>460</v>
      </c>
      <c r="C375" s="133" t="s">
        <v>735</v>
      </c>
      <c r="D375" s="134">
        <v>2</v>
      </c>
      <c r="E375" s="172"/>
      <c r="F375" s="171"/>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4"/>
      <c r="AL375" s="124"/>
      <c r="AM375" s="124"/>
      <c r="AN375" s="124"/>
      <c r="AO375" s="124"/>
      <c r="AP375" s="124"/>
      <c r="AQ375" s="124"/>
      <c r="AR375" s="124"/>
      <c r="AS375" s="124"/>
      <c r="AT375" s="124"/>
      <c r="AU375" s="124"/>
      <c r="AV375" s="124"/>
      <c r="AW375" s="124"/>
      <c r="AX375" s="124"/>
      <c r="AY375" s="124"/>
      <c r="AZ375" s="124"/>
      <c r="BA375" s="124"/>
      <c r="BB375" s="124"/>
      <c r="BC375" s="124"/>
      <c r="BD375" s="124"/>
      <c r="BE375" s="124"/>
      <c r="BF375" s="124"/>
      <c r="BG375" s="124"/>
      <c r="BH375" s="124"/>
      <c r="BI375" s="124"/>
      <c r="BJ375" s="124"/>
      <c r="BK375" s="124"/>
      <c r="BL375" s="124"/>
      <c r="BM375" s="124"/>
      <c r="BN375" s="124"/>
      <c r="BO375" s="124"/>
      <c r="BP375" s="124"/>
      <c r="BQ375" s="124"/>
      <c r="BR375" s="124"/>
      <c r="BS375" s="124"/>
      <c r="BT375" s="124"/>
      <c r="BU375" s="124"/>
      <c r="BV375" s="124"/>
      <c r="BW375" s="124"/>
      <c r="BX375" s="124"/>
      <c r="BY375" s="124"/>
      <c r="BZ375" s="124"/>
      <c r="CA375" s="124"/>
      <c r="CB375" s="124"/>
      <c r="CC375" s="124"/>
      <c r="CD375" s="124"/>
      <c r="CE375" s="124"/>
      <c r="CF375" s="124"/>
      <c r="CG375" s="124"/>
      <c r="CH375" s="124"/>
      <c r="CI375" s="124"/>
      <c r="CJ375" s="124"/>
      <c r="CK375" s="124"/>
      <c r="CL375" s="124"/>
      <c r="CM375" s="124"/>
      <c r="CN375" s="124"/>
      <c r="CO375" s="124"/>
      <c r="CP375" s="124"/>
      <c r="CQ375" s="124"/>
      <c r="CR375" s="124"/>
      <c r="CS375" s="124"/>
      <c r="CT375" s="124"/>
      <c r="CU375" s="124"/>
      <c r="CV375" s="124"/>
      <c r="CW375" s="124"/>
      <c r="CX375" s="124"/>
      <c r="CY375" s="124"/>
      <c r="CZ375" s="124"/>
      <c r="DA375" s="124"/>
      <c r="DB375" s="124"/>
      <c r="DC375" s="124"/>
      <c r="DD375" s="124"/>
      <c r="DE375" s="124"/>
      <c r="DF375" s="124"/>
      <c r="DG375" s="124"/>
      <c r="DH375" s="124"/>
      <c r="DI375" s="124"/>
      <c r="DJ375" s="124"/>
      <c r="DK375" s="124"/>
      <c r="DL375" s="124"/>
      <c r="DM375" s="124"/>
      <c r="DN375" s="124"/>
      <c r="DO375" s="124"/>
      <c r="DP375" s="124"/>
      <c r="DQ375" s="124"/>
      <c r="DR375" s="124"/>
      <c r="DS375" s="124"/>
      <c r="DT375" s="124"/>
      <c r="DU375" s="124"/>
      <c r="DV375" s="124"/>
      <c r="DW375" s="124"/>
      <c r="DX375" s="124"/>
      <c r="DY375" s="124"/>
      <c r="DZ375" s="124"/>
      <c r="EA375" s="124"/>
      <c r="EB375" s="124"/>
      <c r="EC375" s="124"/>
      <c r="ED375" s="124"/>
      <c r="EE375" s="124"/>
      <c r="EF375" s="124"/>
      <c r="EG375" s="124"/>
      <c r="EH375" s="124"/>
      <c r="EI375" s="124"/>
      <c r="EJ375" s="124"/>
      <c r="EK375" s="124"/>
      <c r="EL375" s="124"/>
      <c r="EM375" s="124"/>
      <c r="EN375" s="124"/>
      <c r="EO375" s="124"/>
      <c r="EP375" s="124"/>
      <c r="EQ375" s="124"/>
      <c r="ER375" s="124"/>
      <c r="ES375" s="124"/>
      <c r="ET375" s="124"/>
      <c r="EU375" s="124"/>
      <c r="EV375" s="124"/>
      <c r="EW375" s="124"/>
      <c r="EX375" s="124"/>
      <c r="EY375" s="124"/>
      <c r="EZ375" s="124"/>
      <c r="FA375" s="124"/>
      <c r="FB375" s="124"/>
    </row>
    <row r="376" spans="1:158" s="120" customFormat="1" ht="15">
      <c r="A376" s="114"/>
      <c r="B376" s="156" t="s">
        <v>458</v>
      </c>
      <c r="C376" s="133" t="s">
        <v>735</v>
      </c>
      <c r="D376" s="134">
        <v>1</v>
      </c>
      <c r="E376" s="172"/>
      <c r="F376" s="171"/>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4"/>
      <c r="AL376" s="124"/>
      <c r="AM376" s="124"/>
      <c r="AN376" s="124"/>
      <c r="AO376" s="124"/>
      <c r="AP376" s="124"/>
      <c r="AQ376" s="124"/>
      <c r="AR376" s="124"/>
      <c r="AS376" s="124"/>
      <c r="AT376" s="124"/>
      <c r="AU376" s="124"/>
      <c r="AV376" s="124"/>
      <c r="AW376" s="124"/>
      <c r="AX376" s="124"/>
      <c r="AY376" s="124"/>
      <c r="AZ376" s="124"/>
      <c r="BA376" s="124"/>
      <c r="BB376" s="124"/>
      <c r="BC376" s="124"/>
      <c r="BD376" s="124"/>
      <c r="BE376" s="124"/>
      <c r="BF376" s="124"/>
      <c r="BG376" s="124"/>
      <c r="BH376" s="124"/>
      <c r="BI376" s="124"/>
      <c r="BJ376" s="124"/>
      <c r="BK376" s="124"/>
      <c r="BL376" s="124"/>
      <c r="BM376" s="124"/>
      <c r="BN376" s="124"/>
      <c r="BO376" s="124"/>
      <c r="BP376" s="124"/>
      <c r="BQ376" s="124"/>
      <c r="BR376" s="124"/>
      <c r="BS376" s="124"/>
      <c r="BT376" s="124"/>
      <c r="BU376" s="124"/>
      <c r="BV376" s="124"/>
      <c r="BW376" s="124"/>
      <c r="BX376" s="124"/>
      <c r="BY376" s="124"/>
      <c r="BZ376" s="124"/>
      <c r="CA376" s="124"/>
      <c r="CB376" s="124"/>
      <c r="CC376" s="124"/>
      <c r="CD376" s="124"/>
      <c r="CE376" s="124"/>
      <c r="CF376" s="124"/>
      <c r="CG376" s="124"/>
      <c r="CH376" s="124"/>
      <c r="CI376" s="124"/>
      <c r="CJ376" s="124"/>
      <c r="CK376" s="124"/>
      <c r="CL376" s="124"/>
      <c r="CM376" s="124"/>
      <c r="CN376" s="124"/>
      <c r="CO376" s="124"/>
      <c r="CP376" s="124"/>
      <c r="CQ376" s="124"/>
      <c r="CR376" s="124"/>
      <c r="CS376" s="124"/>
      <c r="CT376" s="124"/>
      <c r="CU376" s="124"/>
      <c r="CV376" s="124"/>
      <c r="CW376" s="124"/>
      <c r="CX376" s="124"/>
      <c r="CY376" s="124"/>
      <c r="CZ376" s="124"/>
      <c r="DA376" s="124"/>
      <c r="DB376" s="124"/>
      <c r="DC376" s="124"/>
      <c r="DD376" s="124"/>
      <c r="DE376" s="124"/>
      <c r="DF376" s="124"/>
      <c r="DG376" s="124"/>
      <c r="DH376" s="124"/>
      <c r="DI376" s="124"/>
      <c r="DJ376" s="124"/>
      <c r="DK376" s="124"/>
      <c r="DL376" s="124"/>
      <c r="DM376" s="124"/>
      <c r="DN376" s="124"/>
      <c r="DO376" s="124"/>
      <c r="DP376" s="124"/>
      <c r="DQ376" s="124"/>
      <c r="DR376" s="124"/>
      <c r="DS376" s="124"/>
      <c r="DT376" s="124"/>
      <c r="DU376" s="124"/>
      <c r="DV376" s="124"/>
      <c r="DW376" s="124"/>
      <c r="DX376" s="124"/>
      <c r="DY376" s="124"/>
      <c r="DZ376" s="124"/>
      <c r="EA376" s="124"/>
      <c r="EB376" s="124"/>
      <c r="EC376" s="124"/>
      <c r="ED376" s="124"/>
      <c r="EE376" s="124"/>
      <c r="EF376" s="124"/>
      <c r="EG376" s="124"/>
      <c r="EH376" s="124"/>
      <c r="EI376" s="124"/>
      <c r="EJ376" s="124"/>
      <c r="EK376" s="124"/>
      <c r="EL376" s="124"/>
      <c r="EM376" s="124"/>
      <c r="EN376" s="124"/>
      <c r="EO376" s="124"/>
      <c r="EP376" s="124"/>
      <c r="EQ376" s="124"/>
      <c r="ER376" s="124"/>
      <c r="ES376" s="124"/>
      <c r="ET376" s="124"/>
      <c r="EU376" s="124"/>
      <c r="EV376" s="124"/>
      <c r="EW376" s="124"/>
      <c r="EX376" s="124"/>
      <c r="EY376" s="124"/>
      <c r="EZ376" s="124"/>
      <c r="FA376" s="124"/>
      <c r="FB376" s="124"/>
    </row>
    <row r="377" spans="1:158" s="120" customFormat="1" ht="15">
      <c r="A377" s="114"/>
      <c r="B377" s="156" t="s">
        <v>933</v>
      </c>
      <c r="C377" s="133" t="s">
        <v>727</v>
      </c>
      <c r="D377" s="134">
        <v>3</v>
      </c>
      <c r="E377" s="172"/>
      <c r="F377" s="171"/>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4"/>
      <c r="AL377" s="124"/>
      <c r="AM377" s="124"/>
      <c r="AN377" s="124"/>
      <c r="AO377" s="124"/>
      <c r="AP377" s="124"/>
      <c r="AQ377" s="124"/>
      <c r="AR377" s="124"/>
      <c r="AS377" s="124"/>
      <c r="AT377" s="124"/>
      <c r="AU377" s="124"/>
      <c r="AV377" s="124"/>
      <c r="AW377" s="124"/>
      <c r="AX377" s="124"/>
      <c r="AY377" s="124"/>
      <c r="AZ377" s="124"/>
      <c r="BA377" s="124"/>
      <c r="BB377" s="124"/>
      <c r="BC377" s="124"/>
      <c r="BD377" s="124"/>
      <c r="BE377" s="124"/>
      <c r="BF377" s="124"/>
      <c r="BG377" s="124"/>
      <c r="BH377" s="124"/>
      <c r="BI377" s="124"/>
      <c r="BJ377" s="124"/>
      <c r="BK377" s="124"/>
      <c r="BL377" s="124"/>
      <c r="BM377" s="124"/>
      <c r="BN377" s="124"/>
      <c r="BO377" s="124"/>
      <c r="BP377" s="124"/>
      <c r="BQ377" s="124"/>
      <c r="BR377" s="124"/>
      <c r="BS377" s="124"/>
      <c r="BT377" s="124"/>
      <c r="BU377" s="124"/>
      <c r="BV377" s="124"/>
      <c r="BW377" s="124"/>
      <c r="BX377" s="124"/>
      <c r="BY377" s="124"/>
      <c r="BZ377" s="124"/>
      <c r="CA377" s="124"/>
      <c r="CB377" s="124"/>
      <c r="CC377" s="124"/>
      <c r="CD377" s="124"/>
      <c r="CE377" s="124"/>
      <c r="CF377" s="124"/>
      <c r="CG377" s="124"/>
      <c r="CH377" s="124"/>
      <c r="CI377" s="124"/>
      <c r="CJ377" s="124"/>
      <c r="CK377" s="124"/>
      <c r="CL377" s="124"/>
      <c r="CM377" s="124"/>
      <c r="CN377" s="124"/>
      <c r="CO377" s="124"/>
      <c r="CP377" s="124"/>
      <c r="CQ377" s="124"/>
      <c r="CR377" s="124"/>
      <c r="CS377" s="124"/>
      <c r="CT377" s="124"/>
      <c r="CU377" s="124"/>
      <c r="CV377" s="124"/>
      <c r="CW377" s="124"/>
      <c r="CX377" s="124"/>
      <c r="CY377" s="124"/>
      <c r="CZ377" s="124"/>
      <c r="DA377" s="124"/>
      <c r="DB377" s="124"/>
      <c r="DC377" s="124"/>
      <c r="DD377" s="124"/>
      <c r="DE377" s="124"/>
      <c r="DF377" s="124"/>
      <c r="DG377" s="124"/>
      <c r="DH377" s="124"/>
      <c r="DI377" s="124"/>
      <c r="DJ377" s="124"/>
      <c r="DK377" s="124"/>
      <c r="DL377" s="124"/>
      <c r="DM377" s="124"/>
      <c r="DN377" s="124"/>
      <c r="DO377" s="124"/>
      <c r="DP377" s="124"/>
      <c r="DQ377" s="124"/>
      <c r="DR377" s="124"/>
      <c r="DS377" s="124"/>
      <c r="DT377" s="124"/>
      <c r="DU377" s="124"/>
      <c r="DV377" s="124"/>
      <c r="DW377" s="124"/>
      <c r="DX377" s="124"/>
      <c r="DY377" s="124"/>
      <c r="DZ377" s="124"/>
      <c r="EA377" s="124"/>
      <c r="EB377" s="124"/>
      <c r="EC377" s="124"/>
      <c r="ED377" s="124"/>
      <c r="EE377" s="124"/>
      <c r="EF377" s="124"/>
      <c r="EG377" s="124"/>
      <c r="EH377" s="124"/>
      <c r="EI377" s="124"/>
      <c r="EJ377" s="124"/>
      <c r="EK377" s="124"/>
      <c r="EL377" s="124"/>
      <c r="EM377" s="124"/>
      <c r="EN377" s="124"/>
      <c r="EO377" s="124"/>
      <c r="EP377" s="124"/>
      <c r="EQ377" s="124"/>
      <c r="ER377" s="124"/>
      <c r="ES377" s="124"/>
      <c r="ET377" s="124"/>
      <c r="EU377" s="124"/>
      <c r="EV377" s="124"/>
      <c r="EW377" s="124"/>
      <c r="EX377" s="124"/>
      <c r="EY377" s="124"/>
      <c r="EZ377" s="124"/>
      <c r="FA377" s="124"/>
      <c r="FB377" s="124"/>
    </row>
    <row r="378" spans="1:158" s="120" customFormat="1" ht="15">
      <c r="A378" s="114"/>
      <c r="B378" s="156" t="s">
        <v>934</v>
      </c>
      <c r="C378" s="133" t="s">
        <v>727</v>
      </c>
      <c r="D378" s="134">
        <v>5</v>
      </c>
      <c r="E378" s="172"/>
      <c r="F378" s="171"/>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4"/>
      <c r="AL378" s="124"/>
      <c r="AM378" s="124"/>
      <c r="AN378" s="124"/>
      <c r="AO378" s="124"/>
      <c r="AP378" s="124"/>
      <c r="AQ378" s="124"/>
      <c r="AR378" s="124"/>
      <c r="AS378" s="124"/>
      <c r="AT378" s="124"/>
      <c r="AU378" s="124"/>
      <c r="AV378" s="124"/>
      <c r="AW378" s="124"/>
      <c r="AX378" s="124"/>
      <c r="AY378" s="124"/>
      <c r="AZ378" s="124"/>
      <c r="BA378" s="124"/>
      <c r="BB378" s="124"/>
      <c r="BC378" s="124"/>
      <c r="BD378" s="124"/>
      <c r="BE378" s="124"/>
      <c r="BF378" s="124"/>
      <c r="BG378" s="124"/>
      <c r="BH378" s="124"/>
      <c r="BI378" s="124"/>
      <c r="BJ378" s="124"/>
      <c r="BK378" s="124"/>
      <c r="BL378" s="124"/>
      <c r="BM378" s="124"/>
      <c r="BN378" s="124"/>
      <c r="BO378" s="124"/>
      <c r="BP378" s="124"/>
      <c r="BQ378" s="124"/>
      <c r="BR378" s="124"/>
      <c r="BS378" s="124"/>
      <c r="BT378" s="124"/>
      <c r="BU378" s="124"/>
      <c r="BV378" s="124"/>
      <c r="BW378" s="124"/>
      <c r="BX378" s="124"/>
      <c r="BY378" s="124"/>
      <c r="BZ378" s="124"/>
      <c r="CA378" s="124"/>
      <c r="CB378" s="124"/>
      <c r="CC378" s="124"/>
      <c r="CD378" s="124"/>
      <c r="CE378" s="124"/>
      <c r="CF378" s="124"/>
      <c r="CG378" s="124"/>
      <c r="CH378" s="124"/>
      <c r="CI378" s="124"/>
      <c r="CJ378" s="124"/>
      <c r="CK378" s="124"/>
      <c r="CL378" s="124"/>
      <c r="CM378" s="124"/>
      <c r="CN378" s="124"/>
      <c r="CO378" s="124"/>
      <c r="CP378" s="124"/>
      <c r="CQ378" s="124"/>
      <c r="CR378" s="124"/>
      <c r="CS378" s="124"/>
      <c r="CT378" s="124"/>
      <c r="CU378" s="124"/>
      <c r="CV378" s="124"/>
      <c r="CW378" s="124"/>
      <c r="CX378" s="124"/>
      <c r="CY378" s="124"/>
      <c r="CZ378" s="124"/>
      <c r="DA378" s="124"/>
      <c r="DB378" s="124"/>
      <c r="DC378" s="124"/>
      <c r="DD378" s="124"/>
      <c r="DE378" s="124"/>
      <c r="DF378" s="124"/>
      <c r="DG378" s="124"/>
      <c r="DH378" s="124"/>
      <c r="DI378" s="124"/>
      <c r="DJ378" s="124"/>
      <c r="DK378" s="124"/>
      <c r="DL378" s="124"/>
      <c r="DM378" s="124"/>
      <c r="DN378" s="124"/>
      <c r="DO378" s="124"/>
      <c r="DP378" s="124"/>
      <c r="DQ378" s="124"/>
      <c r="DR378" s="124"/>
      <c r="DS378" s="124"/>
      <c r="DT378" s="124"/>
      <c r="DU378" s="124"/>
      <c r="DV378" s="124"/>
      <c r="DW378" s="124"/>
      <c r="DX378" s="124"/>
      <c r="DY378" s="124"/>
      <c r="DZ378" s="124"/>
      <c r="EA378" s="124"/>
      <c r="EB378" s="124"/>
      <c r="EC378" s="124"/>
      <c r="ED378" s="124"/>
      <c r="EE378" s="124"/>
      <c r="EF378" s="124"/>
      <c r="EG378" s="124"/>
      <c r="EH378" s="124"/>
      <c r="EI378" s="124"/>
      <c r="EJ378" s="124"/>
      <c r="EK378" s="124"/>
      <c r="EL378" s="124"/>
      <c r="EM378" s="124"/>
      <c r="EN378" s="124"/>
      <c r="EO378" s="124"/>
      <c r="EP378" s="124"/>
      <c r="EQ378" s="124"/>
      <c r="ER378" s="124"/>
      <c r="ES378" s="124"/>
      <c r="ET378" s="124"/>
      <c r="EU378" s="124"/>
      <c r="EV378" s="124"/>
      <c r="EW378" s="124"/>
      <c r="EX378" s="124"/>
      <c r="EY378" s="124"/>
      <c r="EZ378" s="124"/>
      <c r="FA378" s="124"/>
      <c r="FB378" s="124"/>
    </row>
    <row r="379" spans="1:158" s="120" customFormat="1" ht="15">
      <c r="A379" s="114"/>
      <c r="B379" s="156" t="s">
        <v>935</v>
      </c>
      <c r="C379" s="133" t="s">
        <v>727</v>
      </c>
      <c r="D379" s="134">
        <v>3</v>
      </c>
      <c r="E379" s="172"/>
      <c r="F379" s="171"/>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4"/>
      <c r="AL379" s="124"/>
      <c r="AM379" s="124"/>
      <c r="AN379" s="124"/>
      <c r="AO379" s="124"/>
      <c r="AP379" s="124"/>
      <c r="AQ379" s="124"/>
      <c r="AR379" s="124"/>
      <c r="AS379" s="124"/>
      <c r="AT379" s="124"/>
      <c r="AU379" s="124"/>
      <c r="AV379" s="124"/>
      <c r="AW379" s="124"/>
      <c r="AX379" s="124"/>
      <c r="AY379" s="124"/>
      <c r="AZ379" s="124"/>
      <c r="BA379" s="124"/>
      <c r="BB379" s="124"/>
      <c r="BC379" s="124"/>
      <c r="BD379" s="124"/>
      <c r="BE379" s="124"/>
      <c r="BF379" s="124"/>
      <c r="BG379" s="124"/>
      <c r="BH379" s="124"/>
      <c r="BI379" s="124"/>
      <c r="BJ379" s="124"/>
      <c r="BK379" s="124"/>
      <c r="BL379" s="124"/>
      <c r="BM379" s="124"/>
      <c r="BN379" s="124"/>
      <c r="BO379" s="124"/>
      <c r="BP379" s="124"/>
      <c r="BQ379" s="124"/>
      <c r="BR379" s="124"/>
      <c r="BS379" s="124"/>
      <c r="BT379" s="124"/>
      <c r="BU379" s="124"/>
      <c r="BV379" s="124"/>
      <c r="BW379" s="124"/>
      <c r="BX379" s="124"/>
      <c r="BY379" s="124"/>
      <c r="BZ379" s="124"/>
      <c r="CA379" s="124"/>
      <c r="CB379" s="124"/>
      <c r="CC379" s="124"/>
      <c r="CD379" s="124"/>
      <c r="CE379" s="124"/>
      <c r="CF379" s="124"/>
      <c r="CG379" s="124"/>
      <c r="CH379" s="124"/>
      <c r="CI379" s="124"/>
      <c r="CJ379" s="124"/>
      <c r="CK379" s="124"/>
      <c r="CL379" s="124"/>
      <c r="CM379" s="124"/>
      <c r="CN379" s="124"/>
      <c r="CO379" s="124"/>
      <c r="CP379" s="124"/>
      <c r="CQ379" s="124"/>
      <c r="CR379" s="124"/>
      <c r="CS379" s="124"/>
      <c r="CT379" s="124"/>
      <c r="CU379" s="124"/>
      <c r="CV379" s="124"/>
      <c r="CW379" s="124"/>
      <c r="CX379" s="124"/>
      <c r="CY379" s="124"/>
      <c r="CZ379" s="124"/>
      <c r="DA379" s="124"/>
      <c r="DB379" s="124"/>
      <c r="DC379" s="124"/>
      <c r="DD379" s="124"/>
      <c r="DE379" s="124"/>
      <c r="DF379" s="124"/>
      <c r="DG379" s="124"/>
      <c r="DH379" s="124"/>
      <c r="DI379" s="124"/>
      <c r="DJ379" s="124"/>
      <c r="DK379" s="124"/>
      <c r="DL379" s="124"/>
      <c r="DM379" s="124"/>
      <c r="DN379" s="124"/>
      <c r="DO379" s="124"/>
      <c r="DP379" s="124"/>
      <c r="DQ379" s="124"/>
      <c r="DR379" s="124"/>
      <c r="DS379" s="124"/>
      <c r="DT379" s="124"/>
      <c r="DU379" s="124"/>
      <c r="DV379" s="124"/>
      <c r="DW379" s="124"/>
      <c r="DX379" s="124"/>
      <c r="DY379" s="124"/>
      <c r="DZ379" s="124"/>
      <c r="EA379" s="124"/>
      <c r="EB379" s="124"/>
      <c r="EC379" s="124"/>
      <c r="ED379" s="124"/>
      <c r="EE379" s="124"/>
      <c r="EF379" s="124"/>
      <c r="EG379" s="124"/>
      <c r="EH379" s="124"/>
      <c r="EI379" s="124"/>
      <c r="EJ379" s="124"/>
      <c r="EK379" s="124"/>
      <c r="EL379" s="124"/>
      <c r="EM379" s="124"/>
      <c r="EN379" s="124"/>
      <c r="EO379" s="124"/>
      <c r="EP379" s="124"/>
      <c r="EQ379" s="124"/>
      <c r="ER379" s="124"/>
      <c r="ES379" s="124"/>
      <c r="ET379" s="124"/>
      <c r="EU379" s="124"/>
      <c r="EV379" s="124"/>
      <c r="EW379" s="124"/>
      <c r="EX379" s="124"/>
      <c r="EY379" s="124"/>
      <c r="EZ379" s="124"/>
      <c r="FA379" s="124"/>
      <c r="FB379" s="124"/>
    </row>
    <row r="380" spans="1:158" s="120" customFormat="1" ht="15">
      <c r="A380" s="114"/>
      <c r="B380" s="156" t="s">
        <v>469</v>
      </c>
      <c r="C380" s="133" t="s">
        <v>727</v>
      </c>
      <c r="D380" s="134">
        <v>2</v>
      </c>
      <c r="E380" s="172"/>
      <c r="F380" s="171"/>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4"/>
      <c r="AN380" s="124"/>
      <c r="AO380" s="124"/>
      <c r="AP380" s="124"/>
      <c r="AQ380" s="124"/>
      <c r="AR380" s="124"/>
      <c r="AS380" s="124"/>
      <c r="AT380" s="124"/>
      <c r="AU380" s="124"/>
      <c r="AV380" s="124"/>
      <c r="AW380" s="124"/>
      <c r="AX380" s="124"/>
      <c r="AY380" s="124"/>
      <c r="AZ380" s="124"/>
      <c r="BA380" s="124"/>
      <c r="BB380" s="124"/>
      <c r="BC380" s="124"/>
      <c r="BD380" s="124"/>
      <c r="BE380" s="124"/>
      <c r="BF380" s="124"/>
      <c r="BG380" s="124"/>
      <c r="BH380" s="124"/>
      <c r="BI380" s="124"/>
      <c r="BJ380" s="124"/>
      <c r="BK380" s="124"/>
      <c r="BL380" s="124"/>
      <c r="BM380" s="124"/>
      <c r="BN380" s="124"/>
      <c r="BO380" s="124"/>
      <c r="BP380" s="124"/>
      <c r="BQ380" s="124"/>
      <c r="BR380" s="124"/>
      <c r="BS380" s="124"/>
      <c r="BT380" s="124"/>
      <c r="BU380" s="124"/>
      <c r="BV380" s="124"/>
      <c r="BW380" s="124"/>
      <c r="BX380" s="124"/>
      <c r="BY380" s="124"/>
      <c r="BZ380" s="124"/>
      <c r="CA380" s="124"/>
      <c r="CB380" s="124"/>
      <c r="CC380" s="124"/>
      <c r="CD380" s="124"/>
      <c r="CE380" s="124"/>
      <c r="CF380" s="124"/>
      <c r="CG380" s="124"/>
      <c r="CH380" s="124"/>
      <c r="CI380" s="124"/>
      <c r="CJ380" s="124"/>
      <c r="CK380" s="124"/>
      <c r="CL380" s="124"/>
      <c r="CM380" s="124"/>
      <c r="CN380" s="124"/>
      <c r="CO380" s="124"/>
      <c r="CP380" s="124"/>
      <c r="CQ380" s="124"/>
      <c r="CR380" s="124"/>
      <c r="CS380" s="124"/>
      <c r="CT380" s="124"/>
      <c r="CU380" s="124"/>
      <c r="CV380" s="124"/>
      <c r="CW380" s="124"/>
      <c r="CX380" s="124"/>
      <c r="CY380" s="124"/>
      <c r="CZ380" s="124"/>
      <c r="DA380" s="124"/>
      <c r="DB380" s="124"/>
      <c r="DC380" s="124"/>
      <c r="DD380" s="124"/>
      <c r="DE380" s="124"/>
      <c r="DF380" s="124"/>
      <c r="DG380" s="124"/>
      <c r="DH380" s="124"/>
      <c r="DI380" s="124"/>
      <c r="DJ380" s="124"/>
      <c r="DK380" s="124"/>
      <c r="DL380" s="124"/>
      <c r="DM380" s="124"/>
      <c r="DN380" s="124"/>
      <c r="DO380" s="124"/>
      <c r="DP380" s="124"/>
      <c r="DQ380" s="124"/>
      <c r="DR380" s="124"/>
      <c r="DS380" s="124"/>
      <c r="DT380" s="124"/>
      <c r="DU380" s="124"/>
      <c r="DV380" s="124"/>
      <c r="DW380" s="124"/>
      <c r="DX380" s="124"/>
      <c r="DY380" s="124"/>
      <c r="DZ380" s="124"/>
      <c r="EA380" s="124"/>
      <c r="EB380" s="124"/>
      <c r="EC380" s="124"/>
      <c r="ED380" s="124"/>
      <c r="EE380" s="124"/>
      <c r="EF380" s="124"/>
      <c r="EG380" s="124"/>
      <c r="EH380" s="124"/>
      <c r="EI380" s="124"/>
      <c r="EJ380" s="124"/>
      <c r="EK380" s="124"/>
      <c r="EL380" s="124"/>
      <c r="EM380" s="124"/>
      <c r="EN380" s="124"/>
      <c r="EO380" s="124"/>
      <c r="EP380" s="124"/>
      <c r="EQ380" s="124"/>
      <c r="ER380" s="124"/>
      <c r="ES380" s="124"/>
      <c r="ET380" s="124"/>
      <c r="EU380" s="124"/>
      <c r="EV380" s="124"/>
      <c r="EW380" s="124"/>
      <c r="EX380" s="124"/>
      <c r="EY380" s="124"/>
      <c r="EZ380" s="124"/>
      <c r="FA380" s="124"/>
      <c r="FB380" s="124"/>
    </row>
    <row r="381" spans="1:158" s="120" customFormat="1" ht="15">
      <c r="A381" s="114"/>
      <c r="B381" s="156" t="s">
        <v>470</v>
      </c>
      <c r="C381" s="133" t="s">
        <v>727</v>
      </c>
      <c r="D381" s="134">
        <v>3</v>
      </c>
      <c r="E381" s="172"/>
      <c r="F381" s="171"/>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4"/>
      <c r="AL381" s="124"/>
      <c r="AM381" s="124"/>
      <c r="AN381" s="124"/>
      <c r="AO381" s="124"/>
      <c r="AP381" s="124"/>
      <c r="AQ381" s="124"/>
      <c r="AR381" s="124"/>
      <c r="AS381" s="124"/>
      <c r="AT381" s="124"/>
      <c r="AU381" s="124"/>
      <c r="AV381" s="124"/>
      <c r="AW381" s="124"/>
      <c r="AX381" s="124"/>
      <c r="AY381" s="124"/>
      <c r="AZ381" s="124"/>
      <c r="BA381" s="124"/>
      <c r="BB381" s="124"/>
      <c r="BC381" s="124"/>
      <c r="BD381" s="124"/>
      <c r="BE381" s="124"/>
      <c r="BF381" s="124"/>
      <c r="BG381" s="124"/>
      <c r="BH381" s="124"/>
      <c r="BI381" s="124"/>
      <c r="BJ381" s="124"/>
      <c r="BK381" s="124"/>
      <c r="BL381" s="124"/>
      <c r="BM381" s="124"/>
      <c r="BN381" s="124"/>
      <c r="BO381" s="124"/>
      <c r="BP381" s="124"/>
      <c r="BQ381" s="124"/>
      <c r="BR381" s="124"/>
      <c r="BS381" s="124"/>
      <c r="BT381" s="124"/>
      <c r="BU381" s="124"/>
      <c r="BV381" s="124"/>
      <c r="BW381" s="124"/>
      <c r="BX381" s="124"/>
      <c r="BY381" s="124"/>
      <c r="BZ381" s="124"/>
      <c r="CA381" s="124"/>
      <c r="CB381" s="124"/>
      <c r="CC381" s="124"/>
      <c r="CD381" s="124"/>
      <c r="CE381" s="124"/>
      <c r="CF381" s="124"/>
      <c r="CG381" s="124"/>
      <c r="CH381" s="124"/>
      <c r="CI381" s="124"/>
      <c r="CJ381" s="124"/>
      <c r="CK381" s="124"/>
      <c r="CL381" s="124"/>
      <c r="CM381" s="124"/>
      <c r="CN381" s="124"/>
      <c r="CO381" s="124"/>
      <c r="CP381" s="124"/>
      <c r="CQ381" s="124"/>
      <c r="CR381" s="124"/>
      <c r="CS381" s="124"/>
      <c r="CT381" s="124"/>
      <c r="CU381" s="124"/>
      <c r="CV381" s="124"/>
      <c r="CW381" s="124"/>
      <c r="CX381" s="124"/>
      <c r="CY381" s="124"/>
      <c r="CZ381" s="124"/>
      <c r="DA381" s="124"/>
      <c r="DB381" s="124"/>
      <c r="DC381" s="124"/>
      <c r="DD381" s="124"/>
      <c r="DE381" s="124"/>
      <c r="DF381" s="124"/>
      <c r="DG381" s="124"/>
      <c r="DH381" s="124"/>
      <c r="DI381" s="124"/>
      <c r="DJ381" s="124"/>
      <c r="DK381" s="124"/>
      <c r="DL381" s="124"/>
      <c r="DM381" s="124"/>
      <c r="DN381" s="124"/>
      <c r="DO381" s="124"/>
      <c r="DP381" s="124"/>
      <c r="DQ381" s="124"/>
      <c r="DR381" s="124"/>
      <c r="DS381" s="124"/>
      <c r="DT381" s="124"/>
      <c r="DU381" s="124"/>
      <c r="DV381" s="124"/>
      <c r="DW381" s="124"/>
      <c r="DX381" s="124"/>
      <c r="DY381" s="124"/>
      <c r="DZ381" s="124"/>
      <c r="EA381" s="124"/>
      <c r="EB381" s="124"/>
      <c r="EC381" s="124"/>
      <c r="ED381" s="124"/>
      <c r="EE381" s="124"/>
      <c r="EF381" s="124"/>
      <c r="EG381" s="124"/>
      <c r="EH381" s="124"/>
      <c r="EI381" s="124"/>
      <c r="EJ381" s="124"/>
      <c r="EK381" s="124"/>
      <c r="EL381" s="124"/>
      <c r="EM381" s="124"/>
      <c r="EN381" s="124"/>
      <c r="EO381" s="124"/>
      <c r="EP381" s="124"/>
      <c r="EQ381" s="124"/>
      <c r="ER381" s="124"/>
      <c r="ES381" s="124"/>
      <c r="ET381" s="124"/>
      <c r="EU381" s="124"/>
      <c r="EV381" s="124"/>
      <c r="EW381" s="124"/>
      <c r="EX381" s="124"/>
      <c r="EY381" s="124"/>
      <c r="EZ381" s="124"/>
      <c r="FA381" s="124"/>
      <c r="FB381" s="124"/>
    </row>
    <row r="382" spans="1:158" s="120" customFormat="1" ht="15">
      <c r="A382" s="114"/>
      <c r="B382" s="156" t="s">
        <v>471</v>
      </c>
      <c r="C382" s="133" t="s">
        <v>727</v>
      </c>
      <c r="D382" s="134">
        <v>2</v>
      </c>
      <c r="E382" s="172"/>
      <c r="F382" s="171"/>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4"/>
      <c r="AL382" s="124"/>
      <c r="AM382" s="124"/>
      <c r="AN382" s="124"/>
      <c r="AO382" s="124"/>
      <c r="AP382" s="124"/>
      <c r="AQ382" s="124"/>
      <c r="AR382" s="124"/>
      <c r="AS382" s="124"/>
      <c r="AT382" s="124"/>
      <c r="AU382" s="124"/>
      <c r="AV382" s="124"/>
      <c r="AW382" s="124"/>
      <c r="AX382" s="124"/>
      <c r="AY382" s="124"/>
      <c r="AZ382" s="124"/>
      <c r="BA382" s="124"/>
      <c r="BB382" s="124"/>
      <c r="BC382" s="124"/>
      <c r="BD382" s="124"/>
      <c r="BE382" s="124"/>
      <c r="BF382" s="124"/>
      <c r="BG382" s="124"/>
      <c r="BH382" s="124"/>
      <c r="BI382" s="124"/>
      <c r="BJ382" s="124"/>
      <c r="BK382" s="124"/>
      <c r="BL382" s="124"/>
      <c r="BM382" s="124"/>
      <c r="BN382" s="124"/>
      <c r="BO382" s="124"/>
      <c r="BP382" s="124"/>
      <c r="BQ382" s="124"/>
      <c r="BR382" s="124"/>
      <c r="BS382" s="124"/>
      <c r="BT382" s="124"/>
      <c r="BU382" s="124"/>
      <c r="BV382" s="124"/>
      <c r="BW382" s="124"/>
      <c r="BX382" s="124"/>
      <c r="BY382" s="124"/>
      <c r="BZ382" s="124"/>
      <c r="CA382" s="124"/>
      <c r="CB382" s="124"/>
      <c r="CC382" s="124"/>
      <c r="CD382" s="124"/>
      <c r="CE382" s="124"/>
      <c r="CF382" s="124"/>
      <c r="CG382" s="124"/>
      <c r="CH382" s="124"/>
      <c r="CI382" s="124"/>
      <c r="CJ382" s="124"/>
      <c r="CK382" s="124"/>
      <c r="CL382" s="124"/>
      <c r="CM382" s="124"/>
      <c r="CN382" s="124"/>
      <c r="CO382" s="124"/>
      <c r="CP382" s="124"/>
      <c r="CQ382" s="124"/>
      <c r="CR382" s="124"/>
      <c r="CS382" s="124"/>
      <c r="CT382" s="124"/>
      <c r="CU382" s="124"/>
      <c r="CV382" s="124"/>
      <c r="CW382" s="124"/>
      <c r="CX382" s="124"/>
      <c r="CY382" s="124"/>
      <c r="CZ382" s="124"/>
      <c r="DA382" s="124"/>
      <c r="DB382" s="124"/>
      <c r="DC382" s="124"/>
      <c r="DD382" s="124"/>
      <c r="DE382" s="124"/>
      <c r="DF382" s="124"/>
      <c r="DG382" s="124"/>
      <c r="DH382" s="124"/>
      <c r="DI382" s="124"/>
      <c r="DJ382" s="124"/>
      <c r="DK382" s="124"/>
      <c r="DL382" s="124"/>
      <c r="DM382" s="124"/>
      <c r="DN382" s="124"/>
      <c r="DO382" s="124"/>
      <c r="DP382" s="124"/>
      <c r="DQ382" s="124"/>
      <c r="DR382" s="124"/>
      <c r="DS382" s="124"/>
      <c r="DT382" s="124"/>
      <c r="DU382" s="124"/>
      <c r="DV382" s="124"/>
      <c r="DW382" s="124"/>
      <c r="DX382" s="124"/>
      <c r="DY382" s="124"/>
      <c r="DZ382" s="124"/>
      <c r="EA382" s="124"/>
      <c r="EB382" s="124"/>
      <c r="EC382" s="124"/>
      <c r="ED382" s="124"/>
      <c r="EE382" s="124"/>
      <c r="EF382" s="124"/>
      <c r="EG382" s="124"/>
      <c r="EH382" s="124"/>
      <c r="EI382" s="124"/>
      <c r="EJ382" s="124"/>
      <c r="EK382" s="124"/>
      <c r="EL382" s="124"/>
      <c r="EM382" s="124"/>
      <c r="EN382" s="124"/>
      <c r="EO382" s="124"/>
      <c r="EP382" s="124"/>
      <c r="EQ382" s="124"/>
      <c r="ER382" s="124"/>
      <c r="ES382" s="124"/>
      <c r="ET382" s="124"/>
      <c r="EU382" s="124"/>
      <c r="EV382" s="124"/>
      <c r="EW382" s="124"/>
      <c r="EX382" s="124"/>
      <c r="EY382" s="124"/>
      <c r="EZ382" s="124"/>
      <c r="FA382" s="124"/>
      <c r="FB382" s="124"/>
    </row>
    <row r="383" spans="1:158" s="120" customFormat="1" ht="15">
      <c r="A383" s="114"/>
      <c r="B383" s="156" t="s">
        <v>472</v>
      </c>
      <c r="C383" s="133" t="s">
        <v>727</v>
      </c>
      <c r="D383" s="134">
        <v>1</v>
      </c>
      <c r="E383" s="172"/>
      <c r="F383" s="171"/>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4"/>
      <c r="AL383" s="124"/>
      <c r="AM383" s="124"/>
      <c r="AN383" s="124"/>
      <c r="AO383" s="124"/>
      <c r="AP383" s="124"/>
      <c r="AQ383" s="124"/>
      <c r="AR383" s="124"/>
      <c r="AS383" s="124"/>
      <c r="AT383" s="124"/>
      <c r="AU383" s="124"/>
      <c r="AV383" s="124"/>
      <c r="AW383" s="124"/>
      <c r="AX383" s="124"/>
      <c r="AY383" s="124"/>
      <c r="AZ383" s="124"/>
      <c r="BA383" s="124"/>
      <c r="BB383" s="124"/>
      <c r="BC383" s="124"/>
      <c r="BD383" s="124"/>
      <c r="BE383" s="124"/>
      <c r="BF383" s="124"/>
      <c r="BG383" s="124"/>
      <c r="BH383" s="124"/>
      <c r="BI383" s="124"/>
      <c r="BJ383" s="124"/>
      <c r="BK383" s="124"/>
      <c r="BL383" s="124"/>
      <c r="BM383" s="124"/>
      <c r="BN383" s="124"/>
      <c r="BO383" s="124"/>
      <c r="BP383" s="124"/>
      <c r="BQ383" s="124"/>
      <c r="BR383" s="124"/>
      <c r="BS383" s="124"/>
      <c r="BT383" s="124"/>
      <c r="BU383" s="124"/>
      <c r="BV383" s="124"/>
      <c r="BW383" s="124"/>
      <c r="BX383" s="124"/>
      <c r="BY383" s="124"/>
      <c r="BZ383" s="124"/>
      <c r="CA383" s="124"/>
      <c r="CB383" s="124"/>
      <c r="CC383" s="124"/>
      <c r="CD383" s="124"/>
      <c r="CE383" s="124"/>
      <c r="CF383" s="124"/>
      <c r="CG383" s="124"/>
      <c r="CH383" s="124"/>
      <c r="CI383" s="124"/>
      <c r="CJ383" s="124"/>
      <c r="CK383" s="124"/>
      <c r="CL383" s="124"/>
      <c r="CM383" s="124"/>
      <c r="CN383" s="124"/>
      <c r="CO383" s="124"/>
      <c r="CP383" s="124"/>
      <c r="CQ383" s="124"/>
      <c r="CR383" s="124"/>
      <c r="CS383" s="124"/>
      <c r="CT383" s="124"/>
      <c r="CU383" s="124"/>
      <c r="CV383" s="124"/>
      <c r="CW383" s="124"/>
      <c r="CX383" s="124"/>
      <c r="CY383" s="124"/>
      <c r="CZ383" s="124"/>
      <c r="DA383" s="124"/>
      <c r="DB383" s="124"/>
      <c r="DC383" s="124"/>
      <c r="DD383" s="124"/>
      <c r="DE383" s="124"/>
      <c r="DF383" s="124"/>
      <c r="DG383" s="124"/>
      <c r="DH383" s="124"/>
      <c r="DI383" s="124"/>
      <c r="DJ383" s="124"/>
      <c r="DK383" s="124"/>
      <c r="DL383" s="124"/>
      <c r="DM383" s="124"/>
      <c r="DN383" s="124"/>
      <c r="DO383" s="124"/>
      <c r="DP383" s="124"/>
      <c r="DQ383" s="124"/>
      <c r="DR383" s="124"/>
      <c r="DS383" s="124"/>
      <c r="DT383" s="124"/>
      <c r="DU383" s="124"/>
      <c r="DV383" s="124"/>
      <c r="DW383" s="124"/>
      <c r="DX383" s="124"/>
      <c r="DY383" s="124"/>
      <c r="DZ383" s="124"/>
      <c r="EA383" s="124"/>
      <c r="EB383" s="124"/>
      <c r="EC383" s="124"/>
      <c r="ED383" s="124"/>
      <c r="EE383" s="124"/>
      <c r="EF383" s="124"/>
      <c r="EG383" s="124"/>
      <c r="EH383" s="124"/>
      <c r="EI383" s="124"/>
      <c r="EJ383" s="124"/>
      <c r="EK383" s="124"/>
      <c r="EL383" s="124"/>
      <c r="EM383" s="124"/>
      <c r="EN383" s="124"/>
      <c r="EO383" s="124"/>
      <c r="EP383" s="124"/>
      <c r="EQ383" s="124"/>
      <c r="ER383" s="124"/>
      <c r="ES383" s="124"/>
      <c r="ET383" s="124"/>
      <c r="EU383" s="124"/>
      <c r="EV383" s="124"/>
      <c r="EW383" s="124"/>
      <c r="EX383" s="124"/>
      <c r="EY383" s="124"/>
      <c r="EZ383" s="124"/>
      <c r="FA383" s="124"/>
      <c r="FB383" s="124"/>
    </row>
    <row r="384" spans="1:158" s="120" customFormat="1" ht="15">
      <c r="A384" s="114"/>
      <c r="B384" s="156" t="s">
        <v>473</v>
      </c>
      <c r="C384" s="133" t="s">
        <v>727</v>
      </c>
      <c r="D384" s="134">
        <v>3</v>
      </c>
      <c r="E384" s="172"/>
      <c r="F384" s="171"/>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c r="AN384" s="124"/>
      <c r="AO384" s="124"/>
      <c r="AP384" s="124"/>
      <c r="AQ384" s="124"/>
      <c r="AR384" s="124"/>
      <c r="AS384" s="124"/>
      <c r="AT384" s="124"/>
      <c r="AU384" s="124"/>
      <c r="AV384" s="124"/>
      <c r="AW384" s="124"/>
      <c r="AX384" s="124"/>
      <c r="AY384" s="124"/>
      <c r="AZ384" s="124"/>
      <c r="BA384" s="124"/>
      <c r="BB384" s="124"/>
      <c r="BC384" s="124"/>
      <c r="BD384" s="124"/>
      <c r="BE384" s="124"/>
      <c r="BF384" s="124"/>
      <c r="BG384" s="124"/>
      <c r="BH384" s="124"/>
      <c r="BI384" s="124"/>
      <c r="BJ384" s="124"/>
      <c r="BK384" s="124"/>
      <c r="BL384" s="124"/>
      <c r="BM384" s="124"/>
      <c r="BN384" s="124"/>
      <c r="BO384" s="124"/>
      <c r="BP384" s="124"/>
      <c r="BQ384" s="124"/>
      <c r="BR384" s="124"/>
      <c r="BS384" s="124"/>
      <c r="BT384" s="124"/>
      <c r="BU384" s="124"/>
      <c r="BV384" s="124"/>
      <c r="BW384" s="124"/>
      <c r="BX384" s="124"/>
      <c r="BY384" s="124"/>
      <c r="BZ384" s="124"/>
      <c r="CA384" s="124"/>
      <c r="CB384" s="124"/>
      <c r="CC384" s="124"/>
      <c r="CD384" s="124"/>
      <c r="CE384" s="124"/>
      <c r="CF384" s="124"/>
      <c r="CG384" s="124"/>
      <c r="CH384" s="124"/>
      <c r="CI384" s="124"/>
      <c r="CJ384" s="124"/>
      <c r="CK384" s="124"/>
      <c r="CL384" s="124"/>
      <c r="CM384" s="124"/>
      <c r="CN384" s="124"/>
      <c r="CO384" s="124"/>
      <c r="CP384" s="124"/>
      <c r="CQ384" s="124"/>
      <c r="CR384" s="124"/>
      <c r="CS384" s="124"/>
      <c r="CT384" s="124"/>
      <c r="CU384" s="124"/>
      <c r="CV384" s="124"/>
      <c r="CW384" s="124"/>
      <c r="CX384" s="124"/>
      <c r="CY384" s="124"/>
      <c r="CZ384" s="124"/>
      <c r="DA384" s="124"/>
      <c r="DB384" s="124"/>
      <c r="DC384" s="124"/>
      <c r="DD384" s="124"/>
      <c r="DE384" s="124"/>
      <c r="DF384" s="124"/>
      <c r="DG384" s="124"/>
      <c r="DH384" s="124"/>
      <c r="DI384" s="124"/>
      <c r="DJ384" s="124"/>
      <c r="DK384" s="124"/>
      <c r="DL384" s="124"/>
      <c r="DM384" s="124"/>
      <c r="DN384" s="124"/>
      <c r="DO384" s="124"/>
      <c r="DP384" s="124"/>
      <c r="DQ384" s="124"/>
      <c r="DR384" s="124"/>
      <c r="DS384" s="124"/>
      <c r="DT384" s="124"/>
      <c r="DU384" s="124"/>
      <c r="DV384" s="124"/>
      <c r="DW384" s="124"/>
      <c r="DX384" s="124"/>
      <c r="DY384" s="124"/>
      <c r="DZ384" s="124"/>
      <c r="EA384" s="124"/>
      <c r="EB384" s="124"/>
      <c r="EC384" s="124"/>
      <c r="ED384" s="124"/>
      <c r="EE384" s="124"/>
      <c r="EF384" s="124"/>
      <c r="EG384" s="124"/>
      <c r="EH384" s="124"/>
      <c r="EI384" s="124"/>
      <c r="EJ384" s="124"/>
      <c r="EK384" s="124"/>
      <c r="EL384" s="124"/>
      <c r="EM384" s="124"/>
      <c r="EN384" s="124"/>
      <c r="EO384" s="124"/>
      <c r="EP384" s="124"/>
      <c r="EQ384" s="124"/>
      <c r="ER384" s="124"/>
      <c r="ES384" s="124"/>
      <c r="ET384" s="124"/>
      <c r="EU384" s="124"/>
      <c r="EV384" s="124"/>
      <c r="EW384" s="124"/>
      <c r="EX384" s="124"/>
      <c r="EY384" s="124"/>
      <c r="EZ384" s="124"/>
      <c r="FA384" s="124"/>
      <c r="FB384" s="124"/>
    </row>
    <row r="385" spans="1:158" s="120" customFormat="1" ht="15">
      <c r="A385" s="114"/>
      <c r="B385" s="156" t="s">
        <v>474</v>
      </c>
      <c r="C385" s="133" t="s">
        <v>727</v>
      </c>
      <c r="D385" s="134">
        <v>1</v>
      </c>
      <c r="E385" s="172"/>
      <c r="F385" s="171"/>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4"/>
      <c r="AL385" s="124"/>
      <c r="AM385" s="124"/>
      <c r="AN385" s="124"/>
      <c r="AO385" s="124"/>
      <c r="AP385" s="124"/>
      <c r="AQ385" s="124"/>
      <c r="AR385" s="124"/>
      <c r="AS385" s="124"/>
      <c r="AT385" s="124"/>
      <c r="AU385" s="124"/>
      <c r="AV385" s="124"/>
      <c r="AW385" s="124"/>
      <c r="AX385" s="124"/>
      <c r="AY385" s="124"/>
      <c r="AZ385" s="124"/>
      <c r="BA385" s="124"/>
      <c r="BB385" s="124"/>
      <c r="BC385" s="124"/>
      <c r="BD385" s="124"/>
      <c r="BE385" s="124"/>
      <c r="BF385" s="124"/>
      <c r="BG385" s="124"/>
      <c r="BH385" s="124"/>
      <c r="BI385" s="124"/>
      <c r="BJ385" s="124"/>
      <c r="BK385" s="124"/>
      <c r="BL385" s="124"/>
      <c r="BM385" s="124"/>
      <c r="BN385" s="124"/>
      <c r="BO385" s="124"/>
      <c r="BP385" s="124"/>
      <c r="BQ385" s="124"/>
      <c r="BR385" s="124"/>
      <c r="BS385" s="124"/>
      <c r="BT385" s="124"/>
      <c r="BU385" s="124"/>
      <c r="BV385" s="124"/>
      <c r="BW385" s="124"/>
      <c r="BX385" s="124"/>
      <c r="BY385" s="124"/>
      <c r="BZ385" s="124"/>
      <c r="CA385" s="124"/>
      <c r="CB385" s="124"/>
      <c r="CC385" s="124"/>
      <c r="CD385" s="124"/>
      <c r="CE385" s="124"/>
      <c r="CF385" s="124"/>
      <c r="CG385" s="124"/>
      <c r="CH385" s="124"/>
      <c r="CI385" s="124"/>
      <c r="CJ385" s="124"/>
      <c r="CK385" s="124"/>
      <c r="CL385" s="124"/>
      <c r="CM385" s="124"/>
      <c r="CN385" s="124"/>
      <c r="CO385" s="124"/>
      <c r="CP385" s="124"/>
      <c r="CQ385" s="124"/>
      <c r="CR385" s="124"/>
      <c r="CS385" s="124"/>
      <c r="CT385" s="124"/>
      <c r="CU385" s="124"/>
      <c r="CV385" s="124"/>
      <c r="CW385" s="124"/>
      <c r="CX385" s="124"/>
      <c r="CY385" s="124"/>
      <c r="CZ385" s="124"/>
      <c r="DA385" s="124"/>
      <c r="DB385" s="124"/>
      <c r="DC385" s="124"/>
      <c r="DD385" s="124"/>
      <c r="DE385" s="124"/>
      <c r="DF385" s="124"/>
      <c r="DG385" s="124"/>
      <c r="DH385" s="124"/>
      <c r="DI385" s="124"/>
      <c r="DJ385" s="124"/>
      <c r="DK385" s="124"/>
      <c r="DL385" s="124"/>
      <c r="DM385" s="124"/>
      <c r="DN385" s="124"/>
      <c r="DO385" s="124"/>
      <c r="DP385" s="124"/>
      <c r="DQ385" s="124"/>
      <c r="DR385" s="124"/>
      <c r="DS385" s="124"/>
      <c r="DT385" s="124"/>
      <c r="DU385" s="124"/>
      <c r="DV385" s="124"/>
      <c r="DW385" s="124"/>
      <c r="DX385" s="124"/>
      <c r="DY385" s="124"/>
      <c r="DZ385" s="124"/>
      <c r="EA385" s="124"/>
      <c r="EB385" s="124"/>
      <c r="EC385" s="124"/>
      <c r="ED385" s="124"/>
      <c r="EE385" s="124"/>
      <c r="EF385" s="124"/>
      <c r="EG385" s="124"/>
      <c r="EH385" s="124"/>
      <c r="EI385" s="124"/>
      <c r="EJ385" s="124"/>
      <c r="EK385" s="124"/>
      <c r="EL385" s="124"/>
      <c r="EM385" s="124"/>
      <c r="EN385" s="124"/>
      <c r="EO385" s="124"/>
      <c r="EP385" s="124"/>
      <c r="EQ385" s="124"/>
      <c r="ER385" s="124"/>
      <c r="ES385" s="124"/>
      <c r="ET385" s="124"/>
      <c r="EU385" s="124"/>
      <c r="EV385" s="124"/>
      <c r="EW385" s="124"/>
      <c r="EX385" s="124"/>
      <c r="EY385" s="124"/>
      <c r="EZ385" s="124"/>
      <c r="FA385" s="124"/>
      <c r="FB385" s="124"/>
    </row>
    <row r="386" spans="1:158" s="120" customFormat="1" ht="15">
      <c r="A386" s="114"/>
      <c r="B386" s="156" t="s">
        <v>475</v>
      </c>
      <c r="C386" s="133" t="s">
        <v>727</v>
      </c>
      <c r="D386" s="134">
        <v>1</v>
      </c>
      <c r="E386" s="172"/>
      <c r="F386" s="171"/>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4"/>
      <c r="AL386" s="124"/>
      <c r="AM386" s="124"/>
      <c r="AN386" s="124"/>
      <c r="AO386" s="124"/>
      <c r="AP386" s="124"/>
      <c r="AQ386" s="124"/>
      <c r="AR386" s="124"/>
      <c r="AS386" s="124"/>
      <c r="AT386" s="124"/>
      <c r="AU386" s="124"/>
      <c r="AV386" s="124"/>
      <c r="AW386" s="124"/>
      <c r="AX386" s="124"/>
      <c r="AY386" s="124"/>
      <c r="AZ386" s="124"/>
      <c r="BA386" s="124"/>
      <c r="BB386" s="124"/>
      <c r="BC386" s="124"/>
      <c r="BD386" s="124"/>
      <c r="BE386" s="124"/>
      <c r="BF386" s="124"/>
      <c r="BG386" s="124"/>
      <c r="BH386" s="124"/>
      <c r="BI386" s="124"/>
      <c r="BJ386" s="124"/>
      <c r="BK386" s="124"/>
      <c r="BL386" s="124"/>
      <c r="BM386" s="124"/>
      <c r="BN386" s="124"/>
      <c r="BO386" s="124"/>
      <c r="BP386" s="124"/>
      <c r="BQ386" s="124"/>
      <c r="BR386" s="124"/>
      <c r="BS386" s="124"/>
      <c r="BT386" s="124"/>
      <c r="BU386" s="124"/>
      <c r="BV386" s="124"/>
      <c r="BW386" s="124"/>
      <c r="BX386" s="124"/>
      <c r="BY386" s="124"/>
      <c r="BZ386" s="124"/>
      <c r="CA386" s="124"/>
      <c r="CB386" s="124"/>
      <c r="CC386" s="124"/>
      <c r="CD386" s="124"/>
      <c r="CE386" s="124"/>
      <c r="CF386" s="124"/>
      <c r="CG386" s="124"/>
      <c r="CH386" s="124"/>
      <c r="CI386" s="124"/>
      <c r="CJ386" s="124"/>
      <c r="CK386" s="124"/>
      <c r="CL386" s="124"/>
      <c r="CM386" s="124"/>
      <c r="CN386" s="124"/>
      <c r="CO386" s="124"/>
      <c r="CP386" s="124"/>
      <c r="CQ386" s="124"/>
      <c r="CR386" s="124"/>
      <c r="CS386" s="124"/>
      <c r="CT386" s="124"/>
      <c r="CU386" s="124"/>
      <c r="CV386" s="124"/>
      <c r="CW386" s="124"/>
      <c r="CX386" s="124"/>
      <c r="CY386" s="124"/>
      <c r="CZ386" s="124"/>
      <c r="DA386" s="124"/>
      <c r="DB386" s="124"/>
      <c r="DC386" s="124"/>
      <c r="DD386" s="124"/>
      <c r="DE386" s="124"/>
      <c r="DF386" s="124"/>
      <c r="DG386" s="124"/>
      <c r="DH386" s="124"/>
      <c r="DI386" s="124"/>
      <c r="DJ386" s="124"/>
      <c r="DK386" s="124"/>
      <c r="DL386" s="124"/>
      <c r="DM386" s="124"/>
      <c r="DN386" s="124"/>
      <c r="DO386" s="124"/>
      <c r="DP386" s="124"/>
      <c r="DQ386" s="124"/>
      <c r="DR386" s="124"/>
      <c r="DS386" s="124"/>
      <c r="DT386" s="124"/>
      <c r="DU386" s="124"/>
      <c r="DV386" s="124"/>
      <c r="DW386" s="124"/>
      <c r="DX386" s="124"/>
      <c r="DY386" s="124"/>
      <c r="DZ386" s="124"/>
      <c r="EA386" s="124"/>
      <c r="EB386" s="124"/>
      <c r="EC386" s="124"/>
      <c r="ED386" s="124"/>
      <c r="EE386" s="124"/>
      <c r="EF386" s="124"/>
      <c r="EG386" s="124"/>
      <c r="EH386" s="124"/>
      <c r="EI386" s="124"/>
      <c r="EJ386" s="124"/>
      <c r="EK386" s="124"/>
      <c r="EL386" s="124"/>
      <c r="EM386" s="124"/>
      <c r="EN386" s="124"/>
      <c r="EO386" s="124"/>
      <c r="EP386" s="124"/>
      <c r="EQ386" s="124"/>
      <c r="ER386" s="124"/>
      <c r="ES386" s="124"/>
      <c r="ET386" s="124"/>
      <c r="EU386" s="124"/>
      <c r="EV386" s="124"/>
      <c r="EW386" s="124"/>
      <c r="EX386" s="124"/>
      <c r="EY386" s="124"/>
      <c r="EZ386" s="124"/>
      <c r="FA386" s="124"/>
      <c r="FB386" s="124"/>
    </row>
    <row r="387" spans="1:158" s="120" customFormat="1" ht="45">
      <c r="A387" s="114"/>
      <c r="B387" s="121" t="s">
        <v>476</v>
      </c>
      <c r="C387" s="133" t="s">
        <v>259</v>
      </c>
      <c r="D387" s="134">
        <v>1</v>
      </c>
      <c r="E387" s="172"/>
      <c r="F387" s="171"/>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4"/>
      <c r="AL387" s="124"/>
      <c r="AM387" s="124"/>
      <c r="AN387" s="124"/>
      <c r="AO387" s="124"/>
      <c r="AP387" s="124"/>
      <c r="AQ387" s="124"/>
      <c r="AR387" s="124"/>
      <c r="AS387" s="124"/>
      <c r="AT387" s="124"/>
      <c r="AU387" s="124"/>
      <c r="AV387" s="124"/>
      <c r="AW387" s="124"/>
      <c r="AX387" s="124"/>
      <c r="AY387" s="124"/>
      <c r="AZ387" s="124"/>
      <c r="BA387" s="124"/>
      <c r="BB387" s="124"/>
      <c r="BC387" s="124"/>
      <c r="BD387" s="124"/>
      <c r="BE387" s="124"/>
      <c r="BF387" s="124"/>
      <c r="BG387" s="124"/>
      <c r="BH387" s="124"/>
      <c r="BI387" s="124"/>
      <c r="BJ387" s="124"/>
      <c r="BK387" s="124"/>
      <c r="BL387" s="124"/>
      <c r="BM387" s="124"/>
      <c r="BN387" s="124"/>
      <c r="BO387" s="124"/>
      <c r="BP387" s="124"/>
      <c r="BQ387" s="124"/>
      <c r="BR387" s="124"/>
      <c r="BS387" s="124"/>
      <c r="BT387" s="124"/>
      <c r="BU387" s="124"/>
      <c r="BV387" s="124"/>
      <c r="BW387" s="124"/>
      <c r="BX387" s="124"/>
      <c r="BY387" s="124"/>
      <c r="BZ387" s="124"/>
      <c r="CA387" s="124"/>
      <c r="CB387" s="124"/>
      <c r="CC387" s="124"/>
      <c r="CD387" s="124"/>
      <c r="CE387" s="124"/>
      <c r="CF387" s="124"/>
      <c r="CG387" s="124"/>
      <c r="CH387" s="124"/>
      <c r="CI387" s="124"/>
      <c r="CJ387" s="124"/>
      <c r="CK387" s="124"/>
      <c r="CL387" s="124"/>
      <c r="CM387" s="124"/>
      <c r="CN387" s="124"/>
      <c r="CO387" s="124"/>
      <c r="CP387" s="124"/>
      <c r="CQ387" s="124"/>
      <c r="CR387" s="124"/>
      <c r="CS387" s="124"/>
      <c r="CT387" s="124"/>
      <c r="CU387" s="124"/>
      <c r="CV387" s="124"/>
      <c r="CW387" s="124"/>
      <c r="CX387" s="124"/>
      <c r="CY387" s="124"/>
      <c r="CZ387" s="124"/>
      <c r="DA387" s="124"/>
      <c r="DB387" s="124"/>
      <c r="DC387" s="124"/>
      <c r="DD387" s="124"/>
      <c r="DE387" s="124"/>
      <c r="DF387" s="124"/>
      <c r="DG387" s="124"/>
      <c r="DH387" s="124"/>
      <c r="DI387" s="124"/>
      <c r="DJ387" s="124"/>
      <c r="DK387" s="124"/>
      <c r="DL387" s="124"/>
      <c r="DM387" s="124"/>
      <c r="DN387" s="124"/>
      <c r="DO387" s="124"/>
      <c r="DP387" s="124"/>
      <c r="DQ387" s="124"/>
      <c r="DR387" s="124"/>
      <c r="DS387" s="124"/>
      <c r="DT387" s="124"/>
      <c r="DU387" s="124"/>
      <c r="DV387" s="124"/>
      <c r="DW387" s="124"/>
      <c r="DX387" s="124"/>
      <c r="DY387" s="124"/>
      <c r="DZ387" s="124"/>
      <c r="EA387" s="124"/>
      <c r="EB387" s="124"/>
      <c r="EC387" s="124"/>
      <c r="ED387" s="124"/>
      <c r="EE387" s="124"/>
      <c r="EF387" s="124"/>
      <c r="EG387" s="124"/>
      <c r="EH387" s="124"/>
      <c r="EI387" s="124"/>
      <c r="EJ387" s="124"/>
      <c r="EK387" s="124"/>
      <c r="EL387" s="124"/>
      <c r="EM387" s="124"/>
      <c r="EN387" s="124"/>
      <c r="EO387" s="124"/>
      <c r="EP387" s="124"/>
      <c r="EQ387" s="124"/>
      <c r="ER387" s="124"/>
      <c r="ES387" s="124"/>
      <c r="ET387" s="124"/>
      <c r="EU387" s="124"/>
      <c r="EV387" s="124"/>
      <c r="EW387" s="124"/>
      <c r="EX387" s="124"/>
      <c r="EY387" s="124"/>
      <c r="EZ387" s="124"/>
      <c r="FA387" s="124"/>
      <c r="FB387" s="124"/>
    </row>
    <row r="388" spans="1:158" s="120" customFormat="1" ht="15">
      <c r="A388" s="114"/>
      <c r="B388" s="121"/>
      <c r="C388" s="133"/>
      <c r="D388" s="134"/>
      <c r="E388" s="172"/>
      <c r="F388" s="171"/>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c r="AN388" s="124"/>
      <c r="AO388" s="124"/>
      <c r="AP388" s="124"/>
      <c r="AQ388" s="124"/>
      <c r="AR388" s="124"/>
      <c r="AS388" s="124"/>
      <c r="AT388" s="124"/>
      <c r="AU388" s="124"/>
      <c r="AV388" s="124"/>
      <c r="AW388" s="124"/>
      <c r="AX388" s="124"/>
      <c r="AY388" s="124"/>
      <c r="AZ388" s="124"/>
      <c r="BA388" s="124"/>
      <c r="BB388" s="124"/>
      <c r="BC388" s="124"/>
      <c r="BD388" s="124"/>
      <c r="BE388" s="124"/>
      <c r="BF388" s="124"/>
      <c r="BG388" s="124"/>
      <c r="BH388" s="124"/>
      <c r="BI388" s="124"/>
      <c r="BJ388" s="124"/>
      <c r="BK388" s="124"/>
      <c r="BL388" s="124"/>
      <c r="BM388" s="124"/>
      <c r="BN388" s="124"/>
      <c r="BO388" s="124"/>
      <c r="BP388" s="124"/>
      <c r="BQ388" s="124"/>
      <c r="BR388" s="124"/>
      <c r="BS388" s="124"/>
      <c r="BT388" s="124"/>
      <c r="BU388" s="124"/>
      <c r="BV388" s="124"/>
      <c r="BW388" s="124"/>
      <c r="BX388" s="124"/>
      <c r="BY388" s="124"/>
      <c r="BZ388" s="124"/>
      <c r="CA388" s="124"/>
      <c r="CB388" s="124"/>
      <c r="CC388" s="124"/>
      <c r="CD388" s="124"/>
      <c r="CE388" s="124"/>
      <c r="CF388" s="124"/>
      <c r="CG388" s="124"/>
      <c r="CH388" s="124"/>
      <c r="CI388" s="124"/>
      <c r="CJ388" s="124"/>
      <c r="CK388" s="124"/>
      <c r="CL388" s="124"/>
      <c r="CM388" s="124"/>
      <c r="CN388" s="124"/>
      <c r="CO388" s="124"/>
      <c r="CP388" s="124"/>
      <c r="CQ388" s="124"/>
      <c r="CR388" s="124"/>
      <c r="CS388" s="124"/>
      <c r="CT388" s="124"/>
      <c r="CU388" s="124"/>
      <c r="CV388" s="124"/>
      <c r="CW388" s="124"/>
      <c r="CX388" s="124"/>
      <c r="CY388" s="124"/>
      <c r="CZ388" s="124"/>
      <c r="DA388" s="124"/>
      <c r="DB388" s="124"/>
      <c r="DC388" s="124"/>
      <c r="DD388" s="124"/>
      <c r="DE388" s="124"/>
      <c r="DF388" s="124"/>
      <c r="DG388" s="124"/>
      <c r="DH388" s="124"/>
      <c r="DI388" s="124"/>
      <c r="DJ388" s="124"/>
      <c r="DK388" s="124"/>
      <c r="DL388" s="124"/>
      <c r="DM388" s="124"/>
      <c r="DN388" s="124"/>
      <c r="DO388" s="124"/>
      <c r="DP388" s="124"/>
      <c r="DQ388" s="124"/>
      <c r="DR388" s="124"/>
      <c r="DS388" s="124"/>
      <c r="DT388" s="124"/>
      <c r="DU388" s="124"/>
      <c r="DV388" s="124"/>
      <c r="DW388" s="124"/>
      <c r="DX388" s="124"/>
      <c r="DY388" s="124"/>
      <c r="DZ388" s="124"/>
      <c r="EA388" s="124"/>
      <c r="EB388" s="124"/>
      <c r="EC388" s="124"/>
      <c r="ED388" s="124"/>
      <c r="EE388" s="124"/>
      <c r="EF388" s="124"/>
      <c r="EG388" s="124"/>
      <c r="EH388" s="124"/>
      <c r="EI388" s="124"/>
      <c r="EJ388" s="124"/>
      <c r="EK388" s="124"/>
      <c r="EL388" s="124"/>
      <c r="EM388" s="124"/>
      <c r="EN388" s="124"/>
      <c r="EO388" s="124"/>
      <c r="EP388" s="124"/>
      <c r="EQ388" s="124"/>
      <c r="ER388" s="124"/>
      <c r="ES388" s="124"/>
      <c r="ET388" s="124"/>
      <c r="EU388" s="124"/>
      <c r="EV388" s="124"/>
      <c r="EW388" s="124"/>
      <c r="EX388" s="124"/>
      <c r="EY388" s="124"/>
      <c r="EZ388" s="124"/>
      <c r="FA388" s="124"/>
      <c r="FB388" s="124"/>
    </row>
    <row r="389" spans="1:158" s="120" customFormat="1" ht="15">
      <c r="A389" s="114"/>
      <c r="B389" s="121" t="s">
        <v>736</v>
      </c>
      <c r="C389" s="121" t="s">
        <v>325</v>
      </c>
      <c r="D389" s="158" t="s">
        <v>443</v>
      </c>
      <c r="E389" s="172"/>
      <c r="F389" s="171"/>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c r="AN389" s="124"/>
      <c r="AO389" s="124"/>
      <c r="AP389" s="124"/>
      <c r="AQ389" s="124"/>
      <c r="AR389" s="124"/>
      <c r="AS389" s="124"/>
      <c r="AT389" s="124"/>
      <c r="AU389" s="124"/>
      <c r="AV389" s="124"/>
      <c r="AW389" s="124"/>
      <c r="AX389" s="124"/>
      <c r="AY389" s="124"/>
      <c r="AZ389" s="124"/>
      <c r="BA389" s="124"/>
      <c r="BB389" s="124"/>
      <c r="BC389" s="124"/>
      <c r="BD389" s="124"/>
      <c r="BE389" s="124"/>
      <c r="BF389" s="124"/>
      <c r="BG389" s="124"/>
      <c r="BH389" s="124"/>
      <c r="BI389" s="124"/>
      <c r="BJ389" s="124"/>
      <c r="BK389" s="124"/>
      <c r="BL389" s="124"/>
      <c r="BM389" s="124"/>
      <c r="BN389" s="124"/>
      <c r="BO389" s="124"/>
      <c r="BP389" s="124"/>
      <c r="BQ389" s="124"/>
      <c r="BR389" s="124"/>
      <c r="BS389" s="124"/>
      <c r="BT389" s="124"/>
      <c r="BU389" s="124"/>
      <c r="BV389" s="124"/>
      <c r="BW389" s="124"/>
      <c r="BX389" s="124"/>
      <c r="BY389" s="124"/>
      <c r="BZ389" s="124"/>
      <c r="CA389" s="124"/>
      <c r="CB389" s="124"/>
      <c r="CC389" s="124"/>
      <c r="CD389" s="124"/>
      <c r="CE389" s="124"/>
      <c r="CF389" s="124"/>
      <c r="CG389" s="124"/>
      <c r="CH389" s="124"/>
      <c r="CI389" s="124"/>
      <c r="CJ389" s="124"/>
      <c r="CK389" s="124"/>
      <c r="CL389" s="124"/>
      <c r="CM389" s="124"/>
      <c r="CN389" s="124"/>
      <c r="CO389" s="124"/>
      <c r="CP389" s="124"/>
      <c r="CQ389" s="124"/>
      <c r="CR389" s="124"/>
      <c r="CS389" s="124"/>
      <c r="CT389" s="124"/>
      <c r="CU389" s="124"/>
      <c r="CV389" s="124"/>
      <c r="CW389" s="124"/>
      <c r="CX389" s="124"/>
      <c r="CY389" s="124"/>
      <c r="CZ389" s="124"/>
      <c r="DA389" s="124"/>
      <c r="DB389" s="124"/>
      <c r="DC389" s="124"/>
      <c r="DD389" s="124"/>
      <c r="DE389" s="124"/>
      <c r="DF389" s="124"/>
      <c r="DG389" s="124"/>
      <c r="DH389" s="124"/>
      <c r="DI389" s="124"/>
      <c r="DJ389" s="124"/>
      <c r="DK389" s="124"/>
      <c r="DL389" s="124"/>
      <c r="DM389" s="124"/>
      <c r="DN389" s="124"/>
      <c r="DO389" s="124"/>
      <c r="DP389" s="124"/>
      <c r="DQ389" s="124"/>
      <c r="DR389" s="124"/>
      <c r="DS389" s="124"/>
      <c r="DT389" s="124"/>
      <c r="DU389" s="124"/>
      <c r="DV389" s="124"/>
      <c r="DW389" s="124"/>
      <c r="DX389" s="124"/>
      <c r="DY389" s="124"/>
      <c r="DZ389" s="124"/>
      <c r="EA389" s="124"/>
      <c r="EB389" s="124"/>
      <c r="EC389" s="124"/>
      <c r="ED389" s="124"/>
      <c r="EE389" s="124"/>
      <c r="EF389" s="124"/>
      <c r="EG389" s="124"/>
      <c r="EH389" s="124"/>
      <c r="EI389" s="124"/>
      <c r="EJ389" s="124"/>
      <c r="EK389" s="124"/>
      <c r="EL389" s="124"/>
      <c r="EM389" s="124"/>
      <c r="EN389" s="124"/>
      <c r="EO389" s="124"/>
      <c r="EP389" s="124"/>
      <c r="EQ389" s="124"/>
      <c r="ER389" s="124"/>
      <c r="ES389" s="124"/>
      <c r="ET389" s="124"/>
      <c r="EU389" s="124"/>
      <c r="EV389" s="124"/>
      <c r="EW389" s="124"/>
      <c r="EX389" s="124"/>
      <c r="EY389" s="124"/>
      <c r="EZ389" s="124"/>
      <c r="FA389" s="124"/>
      <c r="FB389" s="124"/>
    </row>
    <row r="390" spans="1:158" s="120" customFormat="1" ht="30">
      <c r="A390" s="114"/>
      <c r="B390" s="156" t="s">
        <v>467</v>
      </c>
      <c r="C390" s="133" t="s">
        <v>727</v>
      </c>
      <c r="D390" s="134">
        <v>1</v>
      </c>
      <c r="E390" s="172"/>
      <c r="F390" s="171"/>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c r="AN390" s="124"/>
      <c r="AO390" s="124"/>
      <c r="AP390" s="124"/>
      <c r="AQ390" s="124"/>
      <c r="AR390" s="124"/>
      <c r="AS390" s="124"/>
      <c r="AT390" s="124"/>
      <c r="AU390" s="124"/>
      <c r="AV390" s="124"/>
      <c r="AW390" s="124"/>
      <c r="AX390" s="124"/>
      <c r="AY390" s="124"/>
      <c r="AZ390" s="124"/>
      <c r="BA390" s="124"/>
      <c r="BB390" s="124"/>
      <c r="BC390" s="124"/>
      <c r="BD390" s="124"/>
      <c r="BE390" s="124"/>
      <c r="BF390" s="124"/>
      <c r="BG390" s="124"/>
      <c r="BH390" s="124"/>
      <c r="BI390" s="124"/>
      <c r="BJ390" s="124"/>
      <c r="BK390" s="124"/>
      <c r="BL390" s="124"/>
      <c r="BM390" s="124"/>
      <c r="BN390" s="124"/>
      <c r="BO390" s="124"/>
      <c r="BP390" s="124"/>
      <c r="BQ390" s="124"/>
      <c r="BR390" s="124"/>
      <c r="BS390" s="124"/>
      <c r="BT390" s="124"/>
      <c r="BU390" s="124"/>
      <c r="BV390" s="124"/>
      <c r="BW390" s="124"/>
      <c r="BX390" s="124"/>
      <c r="BY390" s="124"/>
      <c r="BZ390" s="124"/>
      <c r="CA390" s="124"/>
      <c r="CB390" s="124"/>
      <c r="CC390" s="124"/>
      <c r="CD390" s="124"/>
      <c r="CE390" s="124"/>
      <c r="CF390" s="124"/>
      <c r="CG390" s="124"/>
      <c r="CH390" s="124"/>
      <c r="CI390" s="124"/>
      <c r="CJ390" s="124"/>
      <c r="CK390" s="124"/>
      <c r="CL390" s="124"/>
      <c r="CM390" s="124"/>
      <c r="CN390" s="124"/>
      <c r="CO390" s="124"/>
      <c r="CP390" s="124"/>
      <c r="CQ390" s="124"/>
      <c r="CR390" s="124"/>
      <c r="CS390" s="124"/>
      <c r="CT390" s="124"/>
      <c r="CU390" s="124"/>
      <c r="CV390" s="124"/>
      <c r="CW390" s="124"/>
      <c r="CX390" s="124"/>
      <c r="CY390" s="124"/>
      <c r="CZ390" s="124"/>
      <c r="DA390" s="124"/>
      <c r="DB390" s="124"/>
      <c r="DC390" s="124"/>
      <c r="DD390" s="124"/>
      <c r="DE390" s="124"/>
      <c r="DF390" s="124"/>
      <c r="DG390" s="124"/>
      <c r="DH390" s="124"/>
      <c r="DI390" s="124"/>
      <c r="DJ390" s="124"/>
      <c r="DK390" s="124"/>
      <c r="DL390" s="124"/>
      <c r="DM390" s="124"/>
      <c r="DN390" s="124"/>
      <c r="DO390" s="124"/>
      <c r="DP390" s="124"/>
      <c r="DQ390" s="124"/>
      <c r="DR390" s="124"/>
      <c r="DS390" s="124"/>
      <c r="DT390" s="124"/>
      <c r="DU390" s="124"/>
      <c r="DV390" s="124"/>
      <c r="DW390" s="124"/>
      <c r="DX390" s="124"/>
      <c r="DY390" s="124"/>
      <c r="DZ390" s="124"/>
      <c r="EA390" s="124"/>
      <c r="EB390" s="124"/>
      <c r="EC390" s="124"/>
      <c r="ED390" s="124"/>
      <c r="EE390" s="124"/>
      <c r="EF390" s="124"/>
      <c r="EG390" s="124"/>
      <c r="EH390" s="124"/>
      <c r="EI390" s="124"/>
      <c r="EJ390" s="124"/>
      <c r="EK390" s="124"/>
      <c r="EL390" s="124"/>
      <c r="EM390" s="124"/>
      <c r="EN390" s="124"/>
      <c r="EO390" s="124"/>
      <c r="EP390" s="124"/>
      <c r="EQ390" s="124"/>
      <c r="ER390" s="124"/>
      <c r="ES390" s="124"/>
      <c r="ET390" s="124"/>
      <c r="EU390" s="124"/>
      <c r="EV390" s="124"/>
      <c r="EW390" s="124"/>
      <c r="EX390" s="124"/>
      <c r="EY390" s="124"/>
      <c r="EZ390" s="124"/>
      <c r="FA390" s="124"/>
      <c r="FB390" s="124"/>
    </row>
    <row r="391" spans="1:158" s="120" customFormat="1" ht="15">
      <c r="A391" s="114"/>
      <c r="B391" s="156" t="s">
        <v>444</v>
      </c>
      <c r="C391" s="133" t="s">
        <v>727</v>
      </c>
      <c r="D391" s="134">
        <v>1</v>
      </c>
      <c r="E391" s="172"/>
      <c r="F391" s="171"/>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c r="AN391" s="124"/>
      <c r="AO391" s="124"/>
      <c r="AP391" s="124"/>
      <c r="AQ391" s="124"/>
      <c r="AR391" s="124"/>
      <c r="AS391" s="124"/>
      <c r="AT391" s="124"/>
      <c r="AU391" s="124"/>
      <c r="AV391" s="124"/>
      <c r="AW391" s="124"/>
      <c r="AX391" s="124"/>
      <c r="AY391" s="124"/>
      <c r="AZ391" s="124"/>
      <c r="BA391" s="124"/>
      <c r="BB391" s="124"/>
      <c r="BC391" s="124"/>
      <c r="BD391" s="124"/>
      <c r="BE391" s="124"/>
      <c r="BF391" s="124"/>
      <c r="BG391" s="124"/>
      <c r="BH391" s="124"/>
      <c r="BI391" s="124"/>
      <c r="BJ391" s="124"/>
      <c r="BK391" s="124"/>
      <c r="BL391" s="124"/>
      <c r="BM391" s="124"/>
      <c r="BN391" s="124"/>
      <c r="BO391" s="124"/>
      <c r="BP391" s="124"/>
      <c r="BQ391" s="124"/>
      <c r="BR391" s="124"/>
      <c r="BS391" s="124"/>
      <c r="BT391" s="124"/>
      <c r="BU391" s="124"/>
      <c r="BV391" s="124"/>
      <c r="BW391" s="124"/>
      <c r="BX391" s="124"/>
      <c r="BY391" s="124"/>
      <c r="BZ391" s="124"/>
      <c r="CA391" s="124"/>
      <c r="CB391" s="124"/>
      <c r="CC391" s="124"/>
      <c r="CD391" s="124"/>
      <c r="CE391" s="124"/>
      <c r="CF391" s="124"/>
      <c r="CG391" s="124"/>
      <c r="CH391" s="124"/>
      <c r="CI391" s="124"/>
      <c r="CJ391" s="124"/>
      <c r="CK391" s="124"/>
      <c r="CL391" s="124"/>
      <c r="CM391" s="124"/>
      <c r="CN391" s="124"/>
      <c r="CO391" s="124"/>
      <c r="CP391" s="124"/>
      <c r="CQ391" s="124"/>
      <c r="CR391" s="124"/>
      <c r="CS391" s="124"/>
      <c r="CT391" s="124"/>
      <c r="CU391" s="124"/>
      <c r="CV391" s="124"/>
      <c r="CW391" s="124"/>
      <c r="CX391" s="124"/>
      <c r="CY391" s="124"/>
      <c r="CZ391" s="124"/>
      <c r="DA391" s="124"/>
      <c r="DB391" s="124"/>
      <c r="DC391" s="124"/>
      <c r="DD391" s="124"/>
      <c r="DE391" s="124"/>
      <c r="DF391" s="124"/>
      <c r="DG391" s="124"/>
      <c r="DH391" s="124"/>
      <c r="DI391" s="124"/>
      <c r="DJ391" s="124"/>
      <c r="DK391" s="124"/>
      <c r="DL391" s="124"/>
      <c r="DM391" s="124"/>
      <c r="DN391" s="124"/>
      <c r="DO391" s="124"/>
      <c r="DP391" s="124"/>
      <c r="DQ391" s="124"/>
      <c r="DR391" s="124"/>
      <c r="DS391" s="124"/>
      <c r="DT391" s="124"/>
      <c r="DU391" s="124"/>
      <c r="DV391" s="124"/>
      <c r="DW391" s="124"/>
      <c r="DX391" s="124"/>
      <c r="DY391" s="124"/>
      <c r="DZ391" s="124"/>
      <c r="EA391" s="124"/>
      <c r="EB391" s="124"/>
      <c r="EC391" s="124"/>
      <c r="ED391" s="124"/>
      <c r="EE391" s="124"/>
      <c r="EF391" s="124"/>
      <c r="EG391" s="124"/>
      <c r="EH391" s="124"/>
      <c r="EI391" s="124"/>
      <c r="EJ391" s="124"/>
      <c r="EK391" s="124"/>
      <c r="EL391" s="124"/>
      <c r="EM391" s="124"/>
      <c r="EN391" s="124"/>
      <c r="EO391" s="124"/>
      <c r="EP391" s="124"/>
      <c r="EQ391" s="124"/>
      <c r="ER391" s="124"/>
      <c r="ES391" s="124"/>
      <c r="ET391" s="124"/>
      <c r="EU391" s="124"/>
      <c r="EV391" s="124"/>
      <c r="EW391" s="124"/>
      <c r="EX391" s="124"/>
      <c r="EY391" s="124"/>
      <c r="EZ391" s="124"/>
      <c r="FA391" s="124"/>
      <c r="FB391" s="124"/>
    </row>
    <row r="392" spans="1:158" s="120" customFormat="1" ht="30">
      <c r="A392" s="114"/>
      <c r="B392" s="156" t="s">
        <v>445</v>
      </c>
      <c r="C392" s="133" t="s">
        <v>727</v>
      </c>
      <c r="D392" s="134">
        <v>1</v>
      </c>
      <c r="E392" s="172"/>
      <c r="F392" s="171"/>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4"/>
      <c r="AN392" s="124"/>
      <c r="AO392" s="124"/>
      <c r="AP392" s="124"/>
      <c r="AQ392" s="124"/>
      <c r="AR392" s="124"/>
      <c r="AS392" s="124"/>
      <c r="AT392" s="124"/>
      <c r="AU392" s="124"/>
      <c r="AV392" s="124"/>
      <c r="AW392" s="124"/>
      <c r="AX392" s="124"/>
      <c r="AY392" s="124"/>
      <c r="AZ392" s="124"/>
      <c r="BA392" s="124"/>
      <c r="BB392" s="124"/>
      <c r="BC392" s="124"/>
      <c r="BD392" s="124"/>
      <c r="BE392" s="124"/>
      <c r="BF392" s="124"/>
      <c r="BG392" s="124"/>
      <c r="BH392" s="124"/>
      <c r="BI392" s="124"/>
      <c r="BJ392" s="124"/>
      <c r="BK392" s="124"/>
      <c r="BL392" s="124"/>
      <c r="BM392" s="124"/>
      <c r="BN392" s="124"/>
      <c r="BO392" s="124"/>
      <c r="BP392" s="124"/>
      <c r="BQ392" s="124"/>
      <c r="BR392" s="124"/>
      <c r="BS392" s="124"/>
      <c r="BT392" s="124"/>
      <c r="BU392" s="124"/>
      <c r="BV392" s="124"/>
      <c r="BW392" s="124"/>
      <c r="BX392" s="124"/>
      <c r="BY392" s="124"/>
      <c r="BZ392" s="124"/>
      <c r="CA392" s="124"/>
      <c r="CB392" s="124"/>
      <c r="CC392" s="124"/>
      <c r="CD392" s="124"/>
      <c r="CE392" s="124"/>
      <c r="CF392" s="124"/>
      <c r="CG392" s="124"/>
      <c r="CH392" s="124"/>
      <c r="CI392" s="124"/>
      <c r="CJ392" s="124"/>
      <c r="CK392" s="124"/>
      <c r="CL392" s="124"/>
      <c r="CM392" s="124"/>
      <c r="CN392" s="124"/>
      <c r="CO392" s="124"/>
      <c r="CP392" s="124"/>
      <c r="CQ392" s="124"/>
      <c r="CR392" s="124"/>
      <c r="CS392" s="124"/>
      <c r="CT392" s="124"/>
      <c r="CU392" s="124"/>
      <c r="CV392" s="124"/>
      <c r="CW392" s="124"/>
      <c r="CX392" s="124"/>
      <c r="CY392" s="124"/>
      <c r="CZ392" s="124"/>
      <c r="DA392" s="124"/>
      <c r="DB392" s="124"/>
      <c r="DC392" s="124"/>
      <c r="DD392" s="124"/>
      <c r="DE392" s="124"/>
      <c r="DF392" s="124"/>
      <c r="DG392" s="124"/>
      <c r="DH392" s="124"/>
      <c r="DI392" s="124"/>
      <c r="DJ392" s="124"/>
      <c r="DK392" s="124"/>
      <c r="DL392" s="124"/>
      <c r="DM392" s="124"/>
      <c r="DN392" s="124"/>
      <c r="DO392" s="124"/>
      <c r="DP392" s="124"/>
      <c r="DQ392" s="124"/>
      <c r="DR392" s="124"/>
      <c r="DS392" s="124"/>
      <c r="DT392" s="124"/>
      <c r="DU392" s="124"/>
      <c r="DV392" s="124"/>
      <c r="DW392" s="124"/>
      <c r="DX392" s="124"/>
      <c r="DY392" s="124"/>
      <c r="DZ392" s="124"/>
      <c r="EA392" s="124"/>
      <c r="EB392" s="124"/>
      <c r="EC392" s="124"/>
      <c r="ED392" s="124"/>
      <c r="EE392" s="124"/>
      <c r="EF392" s="124"/>
      <c r="EG392" s="124"/>
      <c r="EH392" s="124"/>
      <c r="EI392" s="124"/>
      <c r="EJ392" s="124"/>
      <c r="EK392" s="124"/>
      <c r="EL392" s="124"/>
      <c r="EM392" s="124"/>
      <c r="EN392" s="124"/>
      <c r="EO392" s="124"/>
      <c r="EP392" s="124"/>
      <c r="EQ392" s="124"/>
      <c r="ER392" s="124"/>
      <c r="ES392" s="124"/>
      <c r="ET392" s="124"/>
      <c r="EU392" s="124"/>
      <c r="EV392" s="124"/>
      <c r="EW392" s="124"/>
      <c r="EX392" s="124"/>
      <c r="EY392" s="124"/>
      <c r="EZ392" s="124"/>
      <c r="FA392" s="124"/>
      <c r="FB392" s="124"/>
    </row>
    <row r="393" spans="1:158" s="120" customFormat="1" ht="28.5" customHeight="1">
      <c r="A393" s="114"/>
      <c r="B393" s="156" t="s">
        <v>459</v>
      </c>
      <c r="C393" s="133" t="s">
        <v>727</v>
      </c>
      <c r="D393" s="134">
        <v>1</v>
      </c>
      <c r="E393" s="172"/>
      <c r="F393" s="171"/>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4"/>
      <c r="AL393" s="124"/>
      <c r="AM393" s="124"/>
      <c r="AN393" s="124"/>
      <c r="AO393" s="124"/>
      <c r="AP393" s="124"/>
      <c r="AQ393" s="124"/>
      <c r="AR393" s="124"/>
      <c r="AS393" s="124"/>
      <c r="AT393" s="124"/>
      <c r="AU393" s="124"/>
      <c r="AV393" s="124"/>
      <c r="AW393" s="124"/>
      <c r="AX393" s="124"/>
      <c r="AY393" s="124"/>
      <c r="AZ393" s="124"/>
      <c r="BA393" s="124"/>
      <c r="BB393" s="124"/>
      <c r="BC393" s="124"/>
      <c r="BD393" s="124"/>
      <c r="BE393" s="124"/>
      <c r="BF393" s="124"/>
      <c r="BG393" s="124"/>
      <c r="BH393" s="124"/>
      <c r="BI393" s="124"/>
      <c r="BJ393" s="124"/>
      <c r="BK393" s="124"/>
      <c r="BL393" s="124"/>
      <c r="BM393" s="124"/>
      <c r="BN393" s="124"/>
      <c r="BO393" s="124"/>
      <c r="BP393" s="124"/>
      <c r="BQ393" s="124"/>
      <c r="BR393" s="124"/>
      <c r="BS393" s="124"/>
      <c r="BT393" s="124"/>
      <c r="BU393" s="124"/>
      <c r="BV393" s="124"/>
      <c r="BW393" s="124"/>
      <c r="BX393" s="124"/>
      <c r="BY393" s="124"/>
      <c r="BZ393" s="124"/>
      <c r="CA393" s="124"/>
      <c r="CB393" s="124"/>
      <c r="CC393" s="124"/>
      <c r="CD393" s="124"/>
      <c r="CE393" s="124"/>
      <c r="CF393" s="124"/>
      <c r="CG393" s="124"/>
      <c r="CH393" s="124"/>
      <c r="CI393" s="124"/>
      <c r="CJ393" s="124"/>
      <c r="CK393" s="124"/>
      <c r="CL393" s="124"/>
      <c r="CM393" s="124"/>
      <c r="CN393" s="124"/>
      <c r="CO393" s="124"/>
      <c r="CP393" s="124"/>
      <c r="CQ393" s="124"/>
      <c r="CR393" s="124"/>
      <c r="CS393" s="124"/>
      <c r="CT393" s="124"/>
      <c r="CU393" s="124"/>
      <c r="CV393" s="124"/>
      <c r="CW393" s="124"/>
      <c r="CX393" s="124"/>
      <c r="CY393" s="124"/>
      <c r="CZ393" s="124"/>
      <c r="DA393" s="124"/>
      <c r="DB393" s="124"/>
      <c r="DC393" s="124"/>
      <c r="DD393" s="124"/>
      <c r="DE393" s="124"/>
      <c r="DF393" s="124"/>
      <c r="DG393" s="124"/>
      <c r="DH393" s="124"/>
      <c r="DI393" s="124"/>
      <c r="DJ393" s="124"/>
      <c r="DK393" s="124"/>
      <c r="DL393" s="124"/>
      <c r="DM393" s="124"/>
      <c r="DN393" s="124"/>
      <c r="DO393" s="124"/>
      <c r="DP393" s="124"/>
      <c r="DQ393" s="124"/>
      <c r="DR393" s="124"/>
      <c r="DS393" s="124"/>
      <c r="DT393" s="124"/>
      <c r="DU393" s="124"/>
      <c r="DV393" s="124"/>
      <c r="DW393" s="124"/>
      <c r="DX393" s="124"/>
      <c r="DY393" s="124"/>
      <c r="DZ393" s="124"/>
      <c r="EA393" s="124"/>
      <c r="EB393" s="124"/>
      <c r="EC393" s="124"/>
      <c r="ED393" s="124"/>
      <c r="EE393" s="124"/>
      <c r="EF393" s="124"/>
      <c r="EG393" s="124"/>
      <c r="EH393" s="124"/>
      <c r="EI393" s="124"/>
      <c r="EJ393" s="124"/>
      <c r="EK393" s="124"/>
      <c r="EL393" s="124"/>
      <c r="EM393" s="124"/>
      <c r="EN393" s="124"/>
      <c r="EO393" s="124"/>
      <c r="EP393" s="124"/>
      <c r="EQ393" s="124"/>
      <c r="ER393" s="124"/>
      <c r="ES393" s="124"/>
      <c r="ET393" s="124"/>
      <c r="EU393" s="124"/>
      <c r="EV393" s="124"/>
      <c r="EW393" s="124"/>
      <c r="EX393" s="124"/>
      <c r="EY393" s="124"/>
      <c r="EZ393" s="124"/>
      <c r="FA393" s="124"/>
      <c r="FB393" s="124"/>
    </row>
    <row r="394" spans="1:158" s="120" customFormat="1" ht="15">
      <c r="A394" s="114"/>
      <c r="B394" s="156" t="s">
        <v>192</v>
      </c>
      <c r="C394" s="133" t="s">
        <v>727</v>
      </c>
      <c r="D394" s="134">
        <v>1</v>
      </c>
      <c r="E394" s="172"/>
      <c r="F394" s="171"/>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c r="AN394" s="124"/>
      <c r="AO394" s="124"/>
      <c r="AP394" s="124"/>
      <c r="AQ394" s="124"/>
      <c r="AR394" s="124"/>
      <c r="AS394" s="124"/>
      <c r="AT394" s="124"/>
      <c r="AU394" s="124"/>
      <c r="AV394" s="124"/>
      <c r="AW394" s="124"/>
      <c r="AX394" s="124"/>
      <c r="AY394" s="124"/>
      <c r="AZ394" s="124"/>
      <c r="BA394" s="124"/>
      <c r="BB394" s="124"/>
      <c r="BC394" s="124"/>
      <c r="BD394" s="124"/>
      <c r="BE394" s="124"/>
      <c r="BF394" s="124"/>
      <c r="BG394" s="124"/>
      <c r="BH394" s="124"/>
      <c r="BI394" s="124"/>
      <c r="BJ394" s="124"/>
      <c r="BK394" s="124"/>
      <c r="BL394" s="124"/>
      <c r="BM394" s="124"/>
      <c r="BN394" s="124"/>
      <c r="BO394" s="124"/>
      <c r="BP394" s="124"/>
      <c r="BQ394" s="124"/>
      <c r="BR394" s="124"/>
      <c r="BS394" s="124"/>
      <c r="BT394" s="124"/>
      <c r="BU394" s="124"/>
      <c r="BV394" s="124"/>
      <c r="BW394" s="124"/>
      <c r="BX394" s="124"/>
      <c r="BY394" s="124"/>
      <c r="BZ394" s="124"/>
      <c r="CA394" s="124"/>
      <c r="CB394" s="124"/>
      <c r="CC394" s="124"/>
      <c r="CD394" s="124"/>
      <c r="CE394" s="124"/>
      <c r="CF394" s="124"/>
      <c r="CG394" s="124"/>
      <c r="CH394" s="124"/>
      <c r="CI394" s="124"/>
      <c r="CJ394" s="124"/>
      <c r="CK394" s="124"/>
      <c r="CL394" s="124"/>
      <c r="CM394" s="124"/>
      <c r="CN394" s="124"/>
      <c r="CO394" s="124"/>
      <c r="CP394" s="124"/>
      <c r="CQ394" s="124"/>
      <c r="CR394" s="124"/>
      <c r="CS394" s="124"/>
      <c r="CT394" s="124"/>
      <c r="CU394" s="124"/>
      <c r="CV394" s="124"/>
      <c r="CW394" s="124"/>
      <c r="CX394" s="124"/>
      <c r="CY394" s="124"/>
      <c r="CZ394" s="124"/>
      <c r="DA394" s="124"/>
      <c r="DB394" s="124"/>
      <c r="DC394" s="124"/>
      <c r="DD394" s="124"/>
      <c r="DE394" s="124"/>
      <c r="DF394" s="124"/>
      <c r="DG394" s="124"/>
      <c r="DH394" s="124"/>
      <c r="DI394" s="124"/>
      <c r="DJ394" s="124"/>
      <c r="DK394" s="124"/>
      <c r="DL394" s="124"/>
      <c r="DM394" s="124"/>
      <c r="DN394" s="124"/>
      <c r="DO394" s="124"/>
      <c r="DP394" s="124"/>
      <c r="DQ394" s="124"/>
      <c r="DR394" s="124"/>
      <c r="DS394" s="124"/>
      <c r="DT394" s="124"/>
      <c r="DU394" s="124"/>
      <c r="DV394" s="124"/>
      <c r="DW394" s="124"/>
      <c r="DX394" s="124"/>
      <c r="DY394" s="124"/>
      <c r="DZ394" s="124"/>
      <c r="EA394" s="124"/>
      <c r="EB394" s="124"/>
      <c r="EC394" s="124"/>
      <c r="ED394" s="124"/>
      <c r="EE394" s="124"/>
      <c r="EF394" s="124"/>
      <c r="EG394" s="124"/>
      <c r="EH394" s="124"/>
      <c r="EI394" s="124"/>
      <c r="EJ394" s="124"/>
      <c r="EK394" s="124"/>
      <c r="EL394" s="124"/>
      <c r="EM394" s="124"/>
      <c r="EN394" s="124"/>
      <c r="EO394" s="124"/>
      <c r="EP394" s="124"/>
      <c r="EQ394" s="124"/>
      <c r="ER394" s="124"/>
      <c r="ES394" s="124"/>
      <c r="ET394" s="124"/>
      <c r="EU394" s="124"/>
      <c r="EV394" s="124"/>
      <c r="EW394" s="124"/>
      <c r="EX394" s="124"/>
      <c r="EY394" s="124"/>
      <c r="EZ394" s="124"/>
      <c r="FA394" s="124"/>
      <c r="FB394" s="124"/>
    </row>
    <row r="395" spans="1:158" s="120" customFormat="1" ht="15">
      <c r="A395" s="114"/>
      <c r="B395" s="156" t="s">
        <v>936</v>
      </c>
      <c r="C395" s="133" t="s">
        <v>735</v>
      </c>
      <c r="D395" s="134">
        <v>1</v>
      </c>
      <c r="E395" s="172"/>
      <c r="F395" s="171"/>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c r="AN395" s="124"/>
      <c r="AO395" s="124"/>
      <c r="AP395" s="124"/>
      <c r="AQ395" s="124"/>
      <c r="AR395" s="124"/>
      <c r="AS395" s="124"/>
      <c r="AT395" s="124"/>
      <c r="AU395" s="124"/>
      <c r="AV395" s="124"/>
      <c r="AW395" s="124"/>
      <c r="AX395" s="124"/>
      <c r="AY395" s="124"/>
      <c r="AZ395" s="124"/>
      <c r="BA395" s="124"/>
      <c r="BB395" s="124"/>
      <c r="BC395" s="124"/>
      <c r="BD395" s="124"/>
      <c r="BE395" s="124"/>
      <c r="BF395" s="124"/>
      <c r="BG395" s="124"/>
      <c r="BH395" s="124"/>
      <c r="BI395" s="124"/>
      <c r="BJ395" s="124"/>
      <c r="BK395" s="124"/>
      <c r="BL395" s="124"/>
      <c r="BM395" s="124"/>
      <c r="BN395" s="124"/>
      <c r="BO395" s="124"/>
      <c r="BP395" s="124"/>
      <c r="BQ395" s="124"/>
      <c r="BR395" s="124"/>
      <c r="BS395" s="124"/>
      <c r="BT395" s="124"/>
      <c r="BU395" s="124"/>
      <c r="BV395" s="124"/>
      <c r="BW395" s="124"/>
      <c r="BX395" s="124"/>
      <c r="BY395" s="124"/>
      <c r="BZ395" s="124"/>
      <c r="CA395" s="124"/>
      <c r="CB395" s="124"/>
      <c r="CC395" s="124"/>
      <c r="CD395" s="124"/>
      <c r="CE395" s="124"/>
      <c r="CF395" s="124"/>
      <c r="CG395" s="124"/>
      <c r="CH395" s="124"/>
      <c r="CI395" s="124"/>
      <c r="CJ395" s="124"/>
      <c r="CK395" s="124"/>
      <c r="CL395" s="124"/>
      <c r="CM395" s="124"/>
      <c r="CN395" s="124"/>
      <c r="CO395" s="124"/>
      <c r="CP395" s="124"/>
      <c r="CQ395" s="124"/>
      <c r="CR395" s="124"/>
      <c r="CS395" s="124"/>
      <c r="CT395" s="124"/>
      <c r="CU395" s="124"/>
      <c r="CV395" s="124"/>
      <c r="CW395" s="124"/>
      <c r="CX395" s="124"/>
      <c r="CY395" s="124"/>
      <c r="CZ395" s="124"/>
      <c r="DA395" s="124"/>
      <c r="DB395" s="124"/>
      <c r="DC395" s="124"/>
      <c r="DD395" s="124"/>
      <c r="DE395" s="124"/>
      <c r="DF395" s="124"/>
      <c r="DG395" s="124"/>
      <c r="DH395" s="124"/>
      <c r="DI395" s="124"/>
      <c r="DJ395" s="124"/>
      <c r="DK395" s="124"/>
      <c r="DL395" s="124"/>
      <c r="DM395" s="124"/>
      <c r="DN395" s="124"/>
      <c r="DO395" s="124"/>
      <c r="DP395" s="124"/>
      <c r="DQ395" s="124"/>
      <c r="DR395" s="124"/>
      <c r="DS395" s="124"/>
      <c r="DT395" s="124"/>
      <c r="DU395" s="124"/>
      <c r="DV395" s="124"/>
      <c r="DW395" s="124"/>
      <c r="DX395" s="124"/>
      <c r="DY395" s="124"/>
      <c r="DZ395" s="124"/>
      <c r="EA395" s="124"/>
      <c r="EB395" s="124"/>
      <c r="EC395" s="124"/>
      <c r="ED395" s="124"/>
      <c r="EE395" s="124"/>
      <c r="EF395" s="124"/>
      <c r="EG395" s="124"/>
      <c r="EH395" s="124"/>
      <c r="EI395" s="124"/>
      <c r="EJ395" s="124"/>
      <c r="EK395" s="124"/>
      <c r="EL395" s="124"/>
      <c r="EM395" s="124"/>
      <c r="EN395" s="124"/>
      <c r="EO395" s="124"/>
      <c r="EP395" s="124"/>
      <c r="EQ395" s="124"/>
      <c r="ER395" s="124"/>
      <c r="ES395" s="124"/>
      <c r="ET395" s="124"/>
      <c r="EU395" s="124"/>
      <c r="EV395" s="124"/>
      <c r="EW395" s="124"/>
      <c r="EX395" s="124"/>
      <c r="EY395" s="124"/>
      <c r="EZ395" s="124"/>
      <c r="FA395" s="124"/>
      <c r="FB395" s="124"/>
    </row>
    <row r="396" spans="1:158" s="120" customFormat="1" ht="15">
      <c r="A396" s="114"/>
      <c r="B396" s="156" t="s">
        <v>446</v>
      </c>
      <c r="C396" s="133" t="s">
        <v>727</v>
      </c>
      <c r="D396" s="134">
        <v>1</v>
      </c>
      <c r="E396" s="172"/>
      <c r="F396" s="171"/>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4"/>
      <c r="AL396" s="124"/>
      <c r="AM396" s="124"/>
      <c r="AN396" s="124"/>
      <c r="AO396" s="124"/>
      <c r="AP396" s="124"/>
      <c r="AQ396" s="124"/>
      <c r="AR396" s="124"/>
      <c r="AS396" s="124"/>
      <c r="AT396" s="124"/>
      <c r="AU396" s="124"/>
      <c r="AV396" s="124"/>
      <c r="AW396" s="124"/>
      <c r="AX396" s="124"/>
      <c r="AY396" s="124"/>
      <c r="AZ396" s="124"/>
      <c r="BA396" s="124"/>
      <c r="BB396" s="124"/>
      <c r="BC396" s="124"/>
      <c r="BD396" s="124"/>
      <c r="BE396" s="124"/>
      <c r="BF396" s="124"/>
      <c r="BG396" s="124"/>
      <c r="BH396" s="124"/>
      <c r="BI396" s="124"/>
      <c r="BJ396" s="124"/>
      <c r="BK396" s="124"/>
      <c r="BL396" s="124"/>
      <c r="BM396" s="124"/>
      <c r="BN396" s="124"/>
      <c r="BO396" s="124"/>
      <c r="BP396" s="124"/>
      <c r="BQ396" s="124"/>
      <c r="BR396" s="124"/>
      <c r="BS396" s="124"/>
      <c r="BT396" s="124"/>
      <c r="BU396" s="124"/>
      <c r="BV396" s="124"/>
      <c r="BW396" s="124"/>
      <c r="BX396" s="124"/>
      <c r="BY396" s="124"/>
      <c r="BZ396" s="124"/>
      <c r="CA396" s="124"/>
      <c r="CB396" s="124"/>
      <c r="CC396" s="124"/>
      <c r="CD396" s="124"/>
      <c r="CE396" s="124"/>
      <c r="CF396" s="124"/>
      <c r="CG396" s="124"/>
      <c r="CH396" s="124"/>
      <c r="CI396" s="124"/>
      <c r="CJ396" s="124"/>
      <c r="CK396" s="124"/>
      <c r="CL396" s="124"/>
      <c r="CM396" s="124"/>
      <c r="CN396" s="124"/>
      <c r="CO396" s="124"/>
      <c r="CP396" s="124"/>
      <c r="CQ396" s="124"/>
      <c r="CR396" s="124"/>
      <c r="CS396" s="124"/>
      <c r="CT396" s="124"/>
      <c r="CU396" s="124"/>
      <c r="CV396" s="124"/>
      <c r="CW396" s="124"/>
      <c r="CX396" s="124"/>
      <c r="CY396" s="124"/>
      <c r="CZ396" s="124"/>
      <c r="DA396" s="124"/>
      <c r="DB396" s="124"/>
      <c r="DC396" s="124"/>
      <c r="DD396" s="124"/>
      <c r="DE396" s="124"/>
      <c r="DF396" s="124"/>
      <c r="DG396" s="124"/>
      <c r="DH396" s="124"/>
      <c r="DI396" s="124"/>
      <c r="DJ396" s="124"/>
      <c r="DK396" s="124"/>
      <c r="DL396" s="124"/>
      <c r="DM396" s="124"/>
      <c r="DN396" s="124"/>
      <c r="DO396" s="124"/>
      <c r="DP396" s="124"/>
      <c r="DQ396" s="124"/>
      <c r="DR396" s="124"/>
      <c r="DS396" s="124"/>
      <c r="DT396" s="124"/>
      <c r="DU396" s="124"/>
      <c r="DV396" s="124"/>
      <c r="DW396" s="124"/>
      <c r="DX396" s="124"/>
      <c r="DY396" s="124"/>
      <c r="DZ396" s="124"/>
      <c r="EA396" s="124"/>
      <c r="EB396" s="124"/>
      <c r="EC396" s="124"/>
      <c r="ED396" s="124"/>
      <c r="EE396" s="124"/>
      <c r="EF396" s="124"/>
      <c r="EG396" s="124"/>
      <c r="EH396" s="124"/>
      <c r="EI396" s="124"/>
      <c r="EJ396" s="124"/>
      <c r="EK396" s="124"/>
      <c r="EL396" s="124"/>
      <c r="EM396" s="124"/>
      <c r="EN396" s="124"/>
      <c r="EO396" s="124"/>
      <c r="EP396" s="124"/>
      <c r="EQ396" s="124"/>
      <c r="ER396" s="124"/>
      <c r="ES396" s="124"/>
      <c r="ET396" s="124"/>
      <c r="EU396" s="124"/>
      <c r="EV396" s="124"/>
      <c r="EW396" s="124"/>
      <c r="EX396" s="124"/>
      <c r="EY396" s="124"/>
      <c r="EZ396" s="124"/>
      <c r="FA396" s="124"/>
      <c r="FB396" s="124"/>
    </row>
    <row r="397" spans="1:158" s="120" customFormat="1" ht="15">
      <c r="A397" s="114"/>
      <c r="B397" s="156" t="s">
        <v>447</v>
      </c>
      <c r="C397" s="133" t="s">
        <v>727</v>
      </c>
      <c r="D397" s="134">
        <v>1</v>
      </c>
      <c r="E397" s="172"/>
      <c r="F397" s="171"/>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c r="AN397" s="124"/>
      <c r="AO397" s="124"/>
      <c r="AP397" s="124"/>
      <c r="AQ397" s="124"/>
      <c r="AR397" s="124"/>
      <c r="AS397" s="124"/>
      <c r="AT397" s="124"/>
      <c r="AU397" s="124"/>
      <c r="AV397" s="124"/>
      <c r="AW397" s="124"/>
      <c r="AX397" s="124"/>
      <c r="AY397" s="124"/>
      <c r="AZ397" s="124"/>
      <c r="BA397" s="124"/>
      <c r="BB397" s="124"/>
      <c r="BC397" s="124"/>
      <c r="BD397" s="124"/>
      <c r="BE397" s="124"/>
      <c r="BF397" s="124"/>
      <c r="BG397" s="124"/>
      <c r="BH397" s="124"/>
      <c r="BI397" s="124"/>
      <c r="BJ397" s="124"/>
      <c r="BK397" s="124"/>
      <c r="BL397" s="124"/>
      <c r="BM397" s="124"/>
      <c r="BN397" s="124"/>
      <c r="BO397" s="124"/>
      <c r="BP397" s="124"/>
      <c r="BQ397" s="124"/>
      <c r="BR397" s="124"/>
      <c r="BS397" s="124"/>
      <c r="BT397" s="124"/>
      <c r="BU397" s="124"/>
      <c r="BV397" s="124"/>
      <c r="BW397" s="124"/>
      <c r="BX397" s="124"/>
      <c r="BY397" s="124"/>
      <c r="BZ397" s="124"/>
      <c r="CA397" s="124"/>
      <c r="CB397" s="124"/>
      <c r="CC397" s="124"/>
      <c r="CD397" s="124"/>
      <c r="CE397" s="124"/>
      <c r="CF397" s="124"/>
      <c r="CG397" s="124"/>
      <c r="CH397" s="124"/>
      <c r="CI397" s="124"/>
      <c r="CJ397" s="124"/>
      <c r="CK397" s="124"/>
      <c r="CL397" s="124"/>
      <c r="CM397" s="124"/>
      <c r="CN397" s="124"/>
      <c r="CO397" s="124"/>
      <c r="CP397" s="124"/>
      <c r="CQ397" s="124"/>
      <c r="CR397" s="124"/>
      <c r="CS397" s="124"/>
      <c r="CT397" s="124"/>
      <c r="CU397" s="124"/>
      <c r="CV397" s="124"/>
      <c r="CW397" s="124"/>
      <c r="CX397" s="124"/>
      <c r="CY397" s="124"/>
      <c r="CZ397" s="124"/>
      <c r="DA397" s="124"/>
      <c r="DB397" s="124"/>
      <c r="DC397" s="124"/>
      <c r="DD397" s="124"/>
      <c r="DE397" s="124"/>
      <c r="DF397" s="124"/>
      <c r="DG397" s="124"/>
      <c r="DH397" s="124"/>
      <c r="DI397" s="124"/>
      <c r="DJ397" s="124"/>
      <c r="DK397" s="124"/>
      <c r="DL397" s="124"/>
      <c r="DM397" s="124"/>
      <c r="DN397" s="124"/>
      <c r="DO397" s="124"/>
      <c r="DP397" s="124"/>
      <c r="DQ397" s="124"/>
      <c r="DR397" s="124"/>
      <c r="DS397" s="124"/>
      <c r="DT397" s="124"/>
      <c r="DU397" s="124"/>
      <c r="DV397" s="124"/>
      <c r="DW397" s="124"/>
      <c r="DX397" s="124"/>
      <c r="DY397" s="124"/>
      <c r="DZ397" s="124"/>
      <c r="EA397" s="124"/>
      <c r="EB397" s="124"/>
      <c r="EC397" s="124"/>
      <c r="ED397" s="124"/>
      <c r="EE397" s="124"/>
      <c r="EF397" s="124"/>
      <c r="EG397" s="124"/>
      <c r="EH397" s="124"/>
      <c r="EI397" s="124"/>
      <c r="EJ397" s="124"/>
      <c r="EK397" s="124"/>
      <c r="EL397" s="124"/>
      <c r="EM397" s="124"/>
      <c r="EN397" s="124"/>
      <c r="EO397" s="124"/>
      <c r="EP397" s="124"/>
      <c r="EQ397" s="124"/>
      <c r="ER397" s="124"/>
      <c r="ES397" s="124"/>
      <c r="ET397" s="124"/>
      <c r="EU397" s="124"/>
      <c r="EV397" s="124"/>
      <c r="EW397" s="124"/>
      <c r="EX397" s="124"/>
      <c r="EY397" s="124"/>
      <c r="EZ397" s="124"/>
      <c r="FA397" s="124"/>
      <c r="FB397" s="124"/>
    </row>
    <row r="398" spans="1:158" s="120" customFormat="1" ht="15">
      <c r="A398" s="114"/>
      <c r="B398" s="156" t="s">
        <v>448</v>
      </c>
      <c r="C398" s="133" t="s">
        <v>872</v>
      </c>
      <c r="D398" s="134">
        <v>1</v>
      </c>
      <c r="E398" s="172"/>
      <c r="F398" s="171"/>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c r="AN398" s="124"/>
      <c r="AO398" s="124"/>
      <c r="AP398" s="124"/>
      <c r="AQ398" s="124"/>
      <c r="AR398" s="124"/>
      <c r="AS398" s="124"/>
      <c r="AT398" s="124"/>
      <c r="AU398" s="124"/>
      <c r="AV398" s="124"/>
      <c r="AW398" s="124"/>
      <c r="AX398" s="124"/>
      <c r="AY398" s="124"/>
      <c r="AZ398" s="124"/>
      <c r="BA398" s="124"/>
      <c r="BB398" s="124"/>
      <c r="BC398" s="124"/>
      <c r="BD398" s="124"/>
      <c r="BE398" s="124"/>
      <c r="BF398" s="124"/>
      <c r="BG398" s="124"/>
      <c r="BH398" s="124"/>
      <c r="BI398" s="124"/>
      <c r="BJ398" s="124"/>
      <c r="BK398" s="124"/>
      <c r="BL398" s="124"/>
      <c r="BM398" s="124"/>
      <c r="BN398" s="124"/>
      <c r="BO398" s="124"/>
      <c r="BP398" s="124"/>
      <c r="BQ398" s="124"/>
      <c r="BR398" s="124"/>
      <c r="BS398" s="124"/>
      <c r="BT398" s="124"/>
      <c r="BU398" s="124"/>
      <c r="BV398" s="124"/>
      <c r="BW398" s="124"/>
      <c r="BX398" s="124"/>
      <c r="BY398" s="124"/>
      <c r="BZ398" s="124"/>
      <c r="CA398" s="124"/>
      <c r="CB398" s="124"/>
      <c r="CC398" s="124"/>
      <c r="CD398" s="124"/>
      <c r="CE398" s="124"/>
      <c r="CF398" s="124"/>
      <c r="CG398" s="124"/>
      <c r="CH398" s="124"/>
      <c r="CI398" s="124"/>
      <c r="CJ398" s="124"/>
      <c r="CK398" s="124"/>
      <c r="CL398" s="124"/>
      <c r="CM398" s="124"/>
      <c r="CN398" s="124"/>
      <c r="CO398" s="124"/>
      <c r="CP398" s="124"/>
      <c r="CQ398" s="124"/>
      <c r="CR398" s="124"/>
      <c r="CS398" s="124"/>
      <c r="CT398" s="124"/>
      <c r="CU398" s="124"/>
      <c r="CV398" s="124"/>
      <c r="CW398" s="124"/>
      <c r="CX398" s="124"/>
      <c r="CY398" s="124"/>
      <c r="CZ398" s="124"/>
      <c r="DA398" s="124"/>
      <c r="DB398" s="124"/>
      <c r="DC398" s="124"/>
      <c r="DD398" s="124"/>
      <c r="DE398" s="124"/>
      <c r="DF398" s="124"/>
      <c r="DG398" s="124"/>
      <c r="DH398" s="124"/>
      <c r="DI398" s="124"/>
      <c r="DJ398" s="124"/>
      <c r="DK398" s="124"/>
      <c r="DL398" s="124"/>
      <c r="DM398" s="124"/>
      <c r="DN398" s="124"/>
      <c r="DO398" s="124"/>
      <c r="DP398" s="124"/>
      <c r="DQ398" s="124"/>
      <c r="DR398" s="124"/>
      <c r="DS398" s="124"/>
      <c r="DT398" s="124"/>
      <c r="DU398" s="124"/>
      <c r="DV398" s="124"/>
      <c r="DW398" s="124"/>
      <c r="DX398" s="124"/>
      <c r="DY398" s="124"/>
      <c r="DZ398" s="124"/>
      <c r="EA398" s="124"/>
      <c r="EB398" s="124"/>
      <c r="EC398" s="124"/>
      <c r="ED398" s="124"/>
      <c r="EE398" s="124"/>
      <c r="EF398" s="124"/>
      <c r="EG398" s="124"/>
      <c r="EH398" s="124"/>
      <c r="EI398" s="124"/>
      <c r="EJ398" s="124"/>
      <c r="EK398" s="124"/>
      <c r="EL398" s="124"/>
      <c r="EM398" s="124"/>
      <c r="EN398" s="124"/>
      <c r="EO398" s="124"/>
      <c r="EP398" s="124"/>
      <c r="EQ398" s="124"/>
      <c r="ER398" s="124"/>
      <c r="ES398" s="124"/>
      <c r="ET398" s="124"/>
      <c r="EU398" s="124"/>
      <c r="EV398" s="124"/>
      <c r="EW398" s="124"/>
      <c r="EX398" s="124"/>
      <c r="EY398" s="124"/>
      <c r="EZ398" s="124"/>
      <c r="FA398" s="124"/>
      <c r="FB398" s="124"/>
    </row>
    <row r="399" spans="1:158" s="120" customFormat="1" ht="30">
      <c r="A399" s="114"/>
      <c r="B399" s="121" t="s">
        <v>442</v>
      </c>
      <c r="C399" s="133" t="s">
        <v>259</v>
      </c>
      <c r="D399" s="134">
        <v>1</v>
      </c>
      <c r="E399" s="172"/>
      <c r="F399" s="171"/>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c r="AN399" s="124"/>
      <c r="AO399" s="124"/>
      <c r="AP399" s="124"/>
      <c r="AQ399" s="124"/>
      <c r="AR399" s="124"/>
      <c r="AS399" s="124"/>
      <c r="AT399" s="124"/>
      <c r="AU399" s="124"/>
      <c r="AV399" s="124"/>
      <c r="AW399" s="124"/>
      <c r="AX399" s="124"/>
      <c r="AY399" s="124"/>
      <c r="AZ399" s="124"/>
      <c r="BA399" s="124"/>
      <c r="BB399" s="124"/>
      <c r="BC399" s="124"/>
      <c r="BD399" s="124"/>
      <c r="BE399" s="124"/>
      <c r="BF399" s="124"/>
      <c r="BG399" s="124"/>
      <c r="BH399" s="124"/>
      <c r="BI399" s="124"/>
      <c r="BJ399" s="124"/>
      <c r="BK399" s="124"/>
      <c r="BL399" s="124"/>
      <c r="BM399" s="124"/>
      <c r="BN399" s="124"/>
      <c r="BO399" s="124"/>
      <c r="BP399" s="124"/>
      <c r="BQ399" s="124"/>
      <c r="BR399" s="124"/>
      <c r="BS399" s="124"/>
      <c r="BT399" s="124"/>
      <c r="BU399" s="124"/>
      <c r="BV399" s="124"/>
      <c r="BW399" s="124"/>
      <c r="BX399" s="124"/>
      <c r="BY399" s="124"/>
      <c r="BZ399" s="124"/>
      <c r="CA399" s="124"/>
      <c r="CB399" s="124"/>
      <c r="CC399" s="124"/>
      <c r="CD399" s="124"/>
      <c r="CE399" s="124"/>
      <c r="CF399" s="124"/>
      <c r="CG399" s="124"/>
      <c r="CH399" s="124"/>
      <c r="CI399" s="124"/>
      <c r="CJ399" s="124"/>
      <c r="CK399" s="124"/>
      <c r="CL399" s="124"/>
      <c r="CM399" s="124"/>
      <c r="CN399" s="124"/>
      <c r="CO399" s="124"/>
      <c r="CP399" s="124"/>
      <c r="CQ399" s="124"/>
      <c r="CR399" s="124"/>
      <c r="CS399" s="124"/>
      <c r="CT399" s="124"/>
      <c r="CU399" s="124"/>
      <c r="CV399" s="124"/>
      <c r="CW399" s="124"/>
      <c r="CX399" s="124"/>
      <c r="CY399" s="124"/>
      <c r="CZ399" s="124"/>
      <c r="DA399" s="124"/>
      <c r="DB399" s="124"/>
      <c r="DC399" s="124"/>
      <c r="DD399" s="124"/>
      <c r="DE399" s="124"/>
      <c r="DF399" s="124"/>
      <c r="DG399" s="124"/>
      <c r="DH399" s="124"/>
      <c r="DI399" s="124"/>
      <c r="DJ399" s="124"/>
      <c r="DK399" s="124"/>
      <c r="DL399" s="124"/>
      <c r="DM399" s="124"/>
      <c r="DN399" s="124"/>
      <c r="DO399" s="124"/>
      <c r="DP399" s="124"/>
      <c r="DQ399" s="124"/>
      <c r="DR399" s="124"/>
      <c r="DS399" s="124"/>
      <c r="DT399" s="124"/>
      <c r="DU399" s="124"/>
      <c r="DV399" s="124"/>
      <c r="DW399" s="124"/>
      <c r="DX399" s="124"/>
      <c r="DY399" s="124"/>
      <c r="DZ399" s="124"/>
      <c r="EA399" s="124"/>
      <c r="EB399" s="124"/>
      <c r="EC399" s="124"/>
      <c r="ED399" s="124"/>
      <c r="EE399" s="124"/>
      <c r="EF399" s="124"/>
      <c r="EG399" s="124"/>
      <c r="EH399" s="124"/>
      <c r="EI399" s="124"/>
      <c r="EJ399" s="124"/>
      <c r="EK399" s="124"/>
      <c r="EL399" s="124"/>
      <c r="EM399" s="124"/>
      <c r="EN399" s="124"/>
      <c r="EO399" s="124"/>
      <c r="EP399" s="124"/>
      <c r="EQ399" s="124"/>
      <c r="ER399" s="124"/>
      <c r="ES399" s="124"/>
      <c r="ET399" s="124"/>
      <c r="EU399" s="124"/>
      <c r="EV399" s="124"/>
      <c r="EW399" s="124"/>
      <c r="EX399" s="124"/>
      <c r="EY399" s="124"/>
      <c r="EZ399" s="124"/>
      <c r="FA399" s="124"/>
      <c r="FB399" s="124"/>
    </row>
    <row r="400" spans="1:158" s="120" customFormat="1" ht="15">
      <c r="A400" s="165"/>
      <c r="B400" s="148"/>
      <c r="C400" s="174"/>
      <c r="D400" s="164"/>
      <c r="E400" s="167"/>
      <c r="F400" s="168"/>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c r="AN400" s="124"/>
      <c r="AO400" s="124"/>
      <c r="AP400" s="124"/>
      <c r="AQ400" s="124"/>
      <c r="AR400" s="124"/>
      <c r="AS400" s="124"/>
      <c r="AT400" s="124"/>
      <c r="AU400" s="124"/>
      <c r="AV400" s="124"/>
      <c r="AW400" s="124"/>
      <c r="AX400" s="124"/>
      <c r="AY400" s="124"/>
      <c r="AZ400" s="124"/>
      <c r="BA400" s="124"/>
      <c r="BB400" s="124"/>
      <c r="BC400" s="124"/>
      <c r="BD400" s="124"/>
      <c r="BE400" s="124"/>
      <c r="BF400" s="124"/>
      <c r="BG400" s="124"/>
      <c r="BH400" s="124"/>
      <c r="BI400" s="124"/>
      <c r="BJ400" s="124"/>
      <c r="BK400" s="124"/>
      <c r="BL400" s="124"/>
      <c r="BM400" s="124"/>
      <c r="BN400" s="124"/>
      <c r="BO400" s="124"/>
      <c r="BP400" s="124"/>
      <c r="BQ400" s="124"/>
      <c r="BR400" s="124"/>
      <c r="BS400" s="124"/>
      <c r="BT400" s="124"/>
      <c r="BU400" s="124"/>
      <c r="BV400" s="124"/>
      <c r="BW400" s="124"/>
      <c r="BX400" s="124"/>
      <c r="BY400" s="124"/>
      <c r="BZ400" s="124"/>
      <c r="CA400" s="124"/>
      <c r="CB400" s="124"/>
      <c r="CC400" s="124"/>
      <c r="CD400" s="124"/>
      <c r="CE400" s="124"/>
      <c r="CF400" s="124"/>
      <c r="CG400" s="124"/>
      <c r="CH400" s="124"/>
      <c r="CI400" s="124"/>
      <c r="CJ400" s="124"/>
      <c r="CK400" s="124"/>
      <c r="CL400" s="124"/>
      <c r="CM400" s="124"/>
      <c r="CN400" s="124"/>
      <c r="CO400" s="124"/>
      <c r="CP400" s="124"/>
      <c r="CQ400" s="124"/>
      <c r="CR400" s="124"/>
      <c r="CS400" s="124"/>
      <c r="CT400" s="124"/>
      <c r="CU400" s="124"/>
      <c r="CV400" s="124"/>
      <c r="CW400" s="124"/>
      <c r="CX400" s="124"/>
      <c r="CY400" s="124"/>
      <c r="CZ400" s="124"/>
      <c r="DA400" s="124"/>
      <c r="DB400" s="124"/>
      <c r="DC400" s="124"/>
      <c r="DD400" s="124"/>
      <c r="DE400" s="124"/>
      <c r="DF400" s="124"/>
      <c r="DG400" s="124"/>
      <c r="DH400" s="124"/>
      <c r="DI400" s="124"/>
      <c r="DJ400" s="124"/>
      <c r="DK400" s="124"/>
      <c r="DL400" s="124"/>
      <c r="DM400" s="124"/>
      <c r="DN400" s="124"/>
      <c r="DO400" s="124"/>
      <c r="DP400" s="124"/>
      <c r="DQ400" s="124"/>
      <c r="DR400" s="124"/>
      <c r="DS400" s="124"/>
      <c r="DT400" s="124"/>
      <c r="DU400" s="124"/>
      <c r="DV400" s="124"/>
      <c r="DW400" s="124"/>
      <c r="DX400" s="124"/>
      <c r="DY400" s="124"/>
      <c r="DZ400" s="124"/>
      <c r="EA400" s="124"/>
      <c r="EB400" s="124"/>
      <c r="EC400" s="124"/>
      <c r="ED400" s="124"/>
      <c r="EE400" s="124"/>
      <c r="EF400" s="124"/>
      <c r="EG400" s="124"/>
      <c r="EH400" s="124"/>
      <c r="EI400" s="124"/>
      <c r="EJ400" s="124"/>
      <c r="EK400" s="124"/>
      <c r="EL400" s="124"/>
      <c r="EM400" s="124"/>
      <c r="EN400" s="124"/>
      <c r="EO400" s="124"/>
      <c r="EP400" s="124"/>
      <c r="EQ400" s="124"/>
      <c r="ER400" s="124"/>
      <c r="ES400" s="124"/>
      <c r="ET400" s="124"/>
      <c r="EU400" s="124"/>
      <c r="EV400" s="124"/>
      <c r="EW400" s="124"/>
      <c r="EX400" s="124"/>
      <c r="EY400" s="124"/>
      <c r="EZ400" s="124"/>
      <c r="FA400" s="124"/>
      <c r="FB400" s="124"/>
    </row>
    <row r="401" spans="1:158" s="120" customFormat="1" ht="15">
      <c r="A401" s="114"/>
      <c r="B401" s="121"/>
      <c r="C401" s="133"/>
      <c r="D401" s="134"/>
      <c r="E401" s="172"/>
      <c r="F401" s="171"/>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c r="AN401" s="124"/>
      <c r="AO401" s="124"/>
      <c r="AP401" s="124"/>
      <c r="AQ401" s="124"/>
      <c r="AR401" s="124"/>
      <c r="AS401" s="124"/>
      <c r="AT401" s="124"/>
      <c r="AU401" s="124"/>
      <c r="AV401" s="124"/>
      <c r="AW401" s="124"/>
      <c r="AX401" s="124"/>
      <c r="AY401" s="124"/>
      <c r="AZ401" s="124"/>
      <c r="BA401" s="124"/>
      <c r="BB401" s="124"/>
      <c r="BC401" s="124"/>
      <c r="BD401" s="124"/>
      <c r="BE401" s="124"/>
      <c r="BF401" s="124"/>
      <c r="BG401" s="124"/>
      <c r="BH401" s="124"/>
      <c r="BI401" s="124"/>
      <c r="BJ401" s="124"/>
      <c r="BK401" s="124"/>
      <c r="BL401" s="124"/>
      <c r="BM401" s="124"/>
      <c r="BN401" s="124"/>
      <c r="BO401" s="124"/>
      <c r="BP401" s="124"/>
      <c r="BQ401" s="124"/>
      <c r="BR401" s="124"/>
      <c r="BS401" s="124"/>
      <c r="BT401" s="124"/>
      <c r="BU401" s="124"/>
      <c r="BV401" s="124"/>
      <c r="BW401" s="124"/>
      <c r="BX401" s="124"/>
      <c r="BY401" s="124"/>
      <c r="BZ401" s="124"/>
      <c r="CA401" s="124"/>
      <c r="CB401" s="124"/>
      <c r="CC401" s="124"/>
      <c r="CD401" s="124"/>
      <c r="CE401" s="124"/>
      <c r="CF401" s="124"/>
      <c r="CG401" s="124"/>
      <c r="CH401" s="124"/>
      <c r="CI401" s="124"/>
      <c r="CJ401" s="124"/>
      <c r="CK401" s="124"/>
      <c r="CL401" s="124"/>
      <c r="CM401" s="124"/>
      <c r="CN401" s="124"/>
      <c r="CO401" s="124"/>
      <c r="CP401" s="124"/>
      <c r="CQ401" s="124"/>
      <c r="CR401" s="124"/>
      <c r="CS401" s="124"/>
      <c r="CT401" s="124"/>
      <c r="CU401" s="124"/>
      <c r="CV401" s="124"/>
      <c r="CW401" s="124"/>
      <c r="CX401" s="124"/>
      <c r="CY401" s="124"/>
      <c r="CZ401" s="124"/>
      <c r="DA401" s="124"/>
      <c r="DB401" s="124"/>
      <c r="DC401" s="124"/>
      <c r="DD401" s="124"/>
      <c r="DE401" s="124"/>
      <c r="DF401" s="124"/>
      <c r="DG401" s="124"/>
      <c r="DH401" s="124"/>
      <c r="DI401" s="124"/>
      <c r="DJ401" s="124"/>
      <c r="DK401" s="124"/>
      <c r="DL401" s="124"/>
      <c r="DM401" s="124"/>
      <c r="DN401" s="124"/>
      <c r="DO401" s="124"/>
      <c r="DP401" s="124"/>
      <c r="DQ401" s="124"/>
      <c r="DR401" s="124"/>
      <c r="DS401" s="124"/>
      <c r="DT401" s="124"/>
      <c r="DU401" s="124"/>
      <c r="DV401" s="124"/>
      <c r="DW401" s="124"/>
      <c r="DX401" s="124"/>
      <c r="DY401" s="124"/>
      <c r="DZ401" s="124"/>
      <c r="EA401" s="124"/>
      <c r="EB401" s="124"/>
      <c r="EC401" s="124"/>
      <c r="ED401" s="124"/>
      <c r="EE401" s="124"/>
      <c r="EF401" s="124"/>
      <c r="EG401" s="124"/>
      <c r="EH401" s="124"/>
      <c r="EI401" s="124"/>
      <c r="EJ401" s="124"/>
      <c r="EK401" s="124"/>
      <c r="EL401" s="124"/>
      <c r="EM401" s="124"/>
      <c r="EN401" s="124"/>
      <c r="EO401" s="124"/>
      <c r="EP401" s="124"/>
      <c r="EQ401" s="124"/>
      <c r="ER401" s="124"/>
      <c r="ES401" s="124"/>
      <c r="ET401" s="124"/>
      <c r="EU401" s="124"/>
      <c r="EV401" s="124"/>
      <c r="EW401" s="124"/>
      <c r="EX401" s="124"/>
      <c r="EY401" s="124"/>
      <c r="EZ401" s="124"/>
      <c r="FA401" s="124"/>
      <c r="FB401" s="124"/>
    </row>
    <row r="402" spans="1:158" s="120" customFormat="1" ht="135">
      <c r="A402" s="114"/>
      <c r="B402" s="121" t="s">
        <v>462</v>
      </c>
      <c r="C402" s="133" t="s">
        <v>325</v>
      </c>
      <c r="D402" s="134">
        <v>1</v>
      </c>
      <c r="E402" s="172"/>
      <c r="F402" s="171"/>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c r="AN402" s="124"/>
      <c r="AO402" s="124"/>
      <c r="AP402" s="124"/>
      <c r="AQ402" s="124"/>
      <c r="AR402" s="124"/>
      <c r="AS402" s="124"/>
      <c r="AT402" s="124"/>
      <c r="AU402" s="124"/>
      <c r="AV402" s="124"/>
      <c r="AW402" s="124"/>
      <c r="AX402" s="124"/>
      <c r="AY402" s="124"/>
      <c r="AZ402" s="124"/>
      <c r="BA402" s="124"/>
      <c r="BB402" s="124"/>
      <c r="BC402" s="124"/>
      <c r="BD402" s="124"/>
      <c r="BE402" s="124"/>
      <c r="BF402" s="124"/>
      <c r="BG402" s="124"/>
      <c r="BH402" s="124"/>
      <c r="BI402" s="124"/>
      <c r="BJ402" s="124"/>
      <c r="BK402" s="124"/>
      <c r="BL402" s="124"/>
      <c r="BM402" s="124"/>
      <c r="BN402" s="124"/>
      <c r="BO402" s="124"/>
      <c r="BP402" s="124"/>
      <c r="BQ402" s="124"/>
      <c r="BR402" s="124"/>
      <c r="BS402" s="124"/>
      <c r="BT402" s="124"/>
      <c r="BU402" s="124"/>
      <c r="BV402" s="124"/>
      <c r="BW402" s="124"/>
      <c r="BX402" s="124"/>
      <c r="BY402" s="124"/>
      <c r="BZ402" s="124"/>
      <c r="CA402" s="124"/>
      <c r="CB402" s="124"/>
      <c r="CC402" s="124"/>
      <c r="CD402" s="124"/>
      <c r="CE402" s="124"/>
      <c r="CF402" s="124"/>
      <c r="CG402" s="124"/>
      <c r="CH402" s="124"/>
      <c r="CI402" s="124"/>
      <c r="CJ402" s="124"/>
      <c r="CK402" s="124"/>
      <c r="CL402" s="124"/>
      <c r="CM402" s="124"/>
      <c r="CN402" s="124"/>
      <c r="CO402" s="124"/>
      <c r="CP402" s="124"/>
      <c r="CQ402" s="124"/>
      <c r="CR402" s="124"/>
      <c r="CS402" s="124"/>
      <c r="CT402" s="124"/>
      <c r="CU402" s="124"/>
      <c r="CV402" s="124"/>
      <c r="CW402" s="124"/>
      <c r="CX402" s="124"/>
      <c r="CY402" s="124"/>
      <c r="CZ402" s="124"/>
      <c r="DA402" s="124"/>
      <c r="DB402" s="124"/>
      <c r="DC402" s="124"/>
      <c r="DD402" s="124"/>
      <c r="DE402" s="124"/>
      <c r="DF402" s="124"/>
      <c r="DG402" s="124"/>
      <c r="DH402" s="124"/>
      <c r="DI402" s="124"/>
      <c r="DJ402" s="124"/>
      <c r="DK402" s="124"/>
      <c r="DL402" s="124"/>
      <c r="DM402" s="124"/>
      <c r="DN402" s="124"/>
      <c r="DO402" s="124"/>
      <c r="DP402" s="124"/>
      <c r="DQ402" s="124"/>
      <c r="DR402" s="124"/>
      <c r="DS402" s="124"/>
      <c r="DT402" s="124"/>
      <c r="DU402" s="124"/>
      <c r="DV402" s="124"/>
      <c r="DW402" s="124"/>
      <c r="DX402" s="124"/>
      <c r="DY402" s="124"/>
      <c r="DZ402" s="124"/>
      <c r="EA402" s="124"/>
      <c r="EB402" s="124"/>
      <c r="EC402" s="124"/>
      <c r="ED402" s="124"/>
      <c r="EE402" s="124"/>
      <c r="EF402" s="124"/>
      <c r="EG402" s="124"/>
      <c r="EH402" s="124"/>
      <c r="EI402" s="124"/>
      <c r="EJ402" s="124"/>
      <c r="EK402" s="124"/>
      <c r="EL402" s="124"/>
      <c r="EM402" s="124"/>
      <c r="EN402" s="124"/>
      <c r="EO402" s="124"/>
      <c r="EP402" s="124"/>
      <c r="EQ402" s="124"/>
      <c r="ER402" s="124"/>
      <c r="ES402" s="124"/>
      <c r="ET402" s="124"/>
      <c r="EU402" s="124"/>
      <c r="EV402" s="124"/>
      <c r="EW402" s="124"/>
      <c r="EX402" s="124"/>
      <c r="EY402" s="124"/>
      <c r="EZ402" s="124"/>
      <c r="FA402" s="124"/>
      <c r="FB402" s="124"/>
    </row>
    <row r="403" spans="1:158" s="120" customFormat="1" ht="15">
      <c r="A403" s="114"/>
      <c r="B403" s="121"/>
      <c r="C403" s="133"/>
      <c r="D403" s="134"/>
      <c r="E403" s="172"/>
      <c r="F403" s="171"/>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c r="AN403" s="124"/>
      <c r="AO403" s="124"/>
      <c r="AP403" s="124"/>
      <c r="AQ403" s="124"/>
      <c r="AR403" s="124"/>
      <c r="AS403" s="124"/>
      <c r="AT403" s="124"/>
      <c r="AU403" s="124"/>
      <c r="AV403" s="124"/>
      <c r="AW403" s="124"/>
      <c r="AX403" s="124"/>
      <c r="AY403" s="124"/>
      <c r="AZ403" s="124"/>
      <c r="BA403" s="124"/>
      <c r="BB403" s="124"/>
      <c r="BC403" s="124"/>
      <c r="BD403" s="124"/>
      <c r="BE403" s="124"/>
      <c r="BF403" s="124"/>
      <c r="BG403" s="124"/>
      <c r="BH403" s="124"/>
      <c r="BI403" s="124"/>
      <c r="BJ403" s="124"/>
      <c r="BK403" s="124"/>
      <c r="BL403" s="124"/>
      <c r="BM403" s="124"/>
      <c r="BN403" s="124"/>
      <c r="BO403" s="124"/>
      <c r="BP403" s="124"/>
      <c r="BQ403" s="124"/>
      <c r="BR403" s="124"/>
      <c r="BS403" s="124"/>
      <c r="BT403" s="124"/>
      <c r="BU403" s="124"/>
      <c r="BV403" s="124"/>
      <c r="BW403" s="124"/>
      <c r="BX403" s="124"/>
      <c r="BY403" s="124"/>
      <c r="BZ403" s="124"/>
      <c r="CA403" s="124"/>
      <c r="CB403" s="124"/>
      <c r="CC403" s="124"/>
      <c r="CD403" s="124"/>
      <c r="CE403" s="124"/>
      <c r="CF403" s="124"/>
      <c r="CG403" s="124"/>
      <c r="CH403" s="124"/>
      <c r="CI403" s="124"/>
      <c r="CJ403" s="124"/>
      <c r="CK403" s="124"/>
      <c r="CL403" s="124"/>
      <c r="CM403" s="124"/>
      <c r="CN403" s="124"/>
      <c r="CO403" s="124"/>
      <c r="CP403" s="124"/>
      <c r="CQ403" s="124"/>
      <c r="CR403" s="124"/>
      <c r="CS403" s="124"/>
      <c r="CT403" s="124"/>
      <c r="CU403" s="124"/>
      <c r="CV403" s="124"/>
      <c r="CW403" s="124"/>
      <c r="CX403" s="124"/>
      <c r="CY403" s="124"/>
      <c r="CZ403" s="124"/>
      <c r="DA403" s="124"/>
      <c r="DB403" s="124"/>
      <c r="DC403" s="124"/>
      <c r="DD403" s="124"/>
      <c r="DE403" s="124"/>
      <c r="DF403" s="124"/>
      <c r="DG403" s="124"/>
      <c r="DH403" s="124"/>
      <c r="DI403" s="124"/>
      <c r="DJ403" s="124"/>
      <c r="DK403" s="124"/>
      <c r="DL403" s="124"/>
      <c r="DM403" s="124"/>
      <c r="DN403" s="124"/>
      <c r="DO403" s="124"/>
      <c r="DP403" s="124"/>
      <c r="DQ403" s="124"/>
      <c r="DR403" s="124"/>
      <c r="DS403" s="124"/>
      <c r="DT403" s="124"/>
      <c r="DU403" s="124"/>
      <c r="DV403" s="124"/>
      <c r="DW403" s="124"/>
      <c r="DX403" s="124"/>
      <c r="DY403" s="124"/>
      <c r="DZ403" s="124"/>
      <c r="EA403" s="124"/>
      <c r="EB403" s="124"/>
      <c r="EC403" s="124"/>
      <c r="ED403" s="124"/>
      <c r="EE403" s="124"/>
      <c r="EF403" s="124"/>
      <c r="EG403" s="124"/>
      <c r="EH403" s="124"/>
      <c r="EI403" s="124"/>
      <c r="EJ403" s="124"/>
      <c r="EK403" s="124"/>
      <c r="EL403" s="124"/>
      <c r="EM403" s="124"/>
      <c r="EN403" s="124"/>
      <c r="EO403" s="124"/>
      <c r="EP403" s="124"/>
      <c r="EQ403" s="124"/>
      <c r="ER403" s="124"/>
      <c r="ES403" s="124"/>
      <c r="ET403" s="124"/>
      <c r="EU403" s="124"/>
      <c r="EV403" s="124"/>
      <c r="EW403" s="124"/>
      <c r="EX403" s="124"/>
      <c r="EY403" s="124"/>
      <c r="EZ403" s="124"/>
      <c r="FA403" s="124"/>
      <c r="FB403" s="124"/>
    </row>
    <row r="404" spans="1:158" s="120" customFormat="1" ht="135">
      <c r="A404" s="114"/>
      <c r="B404" s="121" t="s">
        <v>464</v>
      </c>
      <c r="C404" s="133" t="s">
        <v>325</v>
      </c>
      <c r="D404" s="134">
        <v>1</v>
      </c>
      <c r="E404" s="172"/>
      <c r="F404" s="171"/>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c r="AN404" s="124"/>
      <c r="AO404" s="124"/>
      <c r="AP404" s="124"/>
      <c r="AQ404" s="124"/>
      <c r="AR404" s="124"/>
      <c r="AS404" s="124"/>
      <c r="AT404" s="124"/>
      <c r="AU404" s="124"/>
      <c r="AV404" s="124"/>
      <c r="AW404" s="124"/>
      <c r="AX404" s="124"/>
      <c r="AY404" s="124"/>
      <c r="AZ404" s="124"/>
      <c r="BA404" s="124"/>
      <c r="BB404" s="124"/>
      <c r="BC404" s="124"/>
      <c r="BD404" s="124"/>
      <c r="BE404" s="124"/>
      <c r="BF404" s="124"/>
      <c r="BG404" s="124"/>
      <c r="BH404" s="124"/>
      <c r="BI404" s="124"/>
      <c r="BJ404" s="124"/>
      <c r="BK404" s="124"/>
      <c r="BL404" s="124"/>
      <c r="BM404" s="124"/>
      <c r="BN404" s="124"/>
      <c r="BO404" s="124"/>
      <c r="BP404" s="124"/>
      <c r="BQ404" s="124"/>
      <c r="BR404" s="124"/>
      <c r="BS404" s="124"/>
      <c r="BT404" s="124"/>
      <c r="BU404" s="124"/>
      <c r="BV404" s="124"/>
      <c r="BW404" s="124"/>
      <c r="BX404" s="124"/>
      <c r="BY404" s="124"/>
      <c r="BZ404" s="124"/>
      <c r="CA404" s="124"/>
      <c r="CB404" s="124"/>
      <c r="CC404" s="124"/>
      <c r="CD404" s="124"/>
      <c r="CE404" s="124"/>
      <c r="CF404" s="124"/>
      <c r="CG404" s="124"/>
      <c r="CH404" s="124"/>
      <c r="CI404" s="124"/>
      <c r="CJ404" s="124"/>
      <c r="CK404" s="124"/>
      <c r="CL404" s="124"/>
      <c r="CM404" s="124"/>
      <c r="CN404" s="124"/>
      <c r="CO404" s="124"/>
      <c r="CP404" s="124"/>
      <c r="CQ404" s="124"/>
      <c r="CR404" s="124"/>
      <c r="CS404" s="124"/>
      <c r="CT404" s="124"/>
      <c r="CU404" s="124"/>
      <c r="CV404" s="124"/>
      <c r="CW404" s="124"/>
      <c r="CX404" s="124"/>
      <c r="CY404" s="124"/>
      <c r="CZ404" s="124"/>
      <c r="DA404" s="124"/>
      <c r="DB404" s="124"/>
      <c r="DC404" s="124"/>
      <c r="DD404" s="124"/>
      <c r="DE404" s="124"/>
      <c r="DF404" s="124"/>
      <c r="DG404" s="124"/>
      <c r="DH404" s="124"/>
      <c r="DI404" s="124"/>
      <c r="DJ404" s="124"/>
      <c r="DK404" s="124"/>
      <c r="DL404" s="124"/>
      <c r="DM404" s="124"/>
      <c r="DN404" s="124"/>
      <c r="DO404" s="124"/>
      <c r="DP404" s="124"/>
      <c r="DQ404" s="124"/>
      <c r="DR404" s="124"/>
      <c r="DS404" s="124"/>
      <c r="DT404" s="124"/>
      <c r="DU404" s="124"/>
      <c r="DV404" s="124"/>
      <c r="DW404" s="124"/>
      <c r="DX404" s="124"/>
      <c r="DY404" s="124"/>
      <c r="DZ404" s="124"/>
      <c r="EA404" s="124"/>
      <c r="EB404" s="124"/>
      <c r="EC404" s="124"/>
      <c r="ED404" s="124"/>
      <c r="EE404" s="124"/>
      <c r="EF404" s="124"/>
      <c r="EG404" s="124"/>
      <c r="EH404" s="124"/>
      <c r="EI404" s="124"/>
      <c r="EJ404" s="124"/>
      <c r="EK404" s="124"/>
      <c r="EL404" s="124"/>
      <c r="EM404" s="124"/>
      <c r="EN404" s="124"/>
      <c r="EO404" s="124"/>
      <c r="EP404" s="124"/>
      <c r="EQ404" s="124"/>
      <c r="ER404" s="124"/>
      <c r="ES404" s="124"/>
      <c r="ET404" s="124"/>
      <c r="EU404" s="124"/>
      <c r="EV404" s="124"/>
      <c r="EW404" s="124"/>
      <c r="EX404" s="124"/>
      <c r="EY404" s="124"/>
      <c r="EZ404" s="124"/>
      <c r="FA404" s="124"/>
      <c r="FB404" s="124"/>
    </row>
    <row r="405" spans="1:158" s="120" customFormat="1" ht="15">
      <c r="A405" s="114"/>
      <c r="C405" s="133"/>
      <c r="D405" s="134"/>
      <c r="E405" s="172"/>
      <c r="F405" s="171"/>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c r="AN405" s="124"/>
      <c r="AO405" s="124"/>
      <c r="AP405" s="124"/>
      <c r="AQ405" s="124"/>
      <c r="AR405" s="124"/>
      <c r="AS405" s="124"/>
      <c r="AT405" s="124"/>
      <c r="AU405" s="124"/>
      <c r="AV405" s="124"/>
      <c r="AW405" s="124"/>
      <c r="AX405" s="124"/>
      <c r="AY405" s="124"/>
      <c r="AZ405" s="124"/>
      <c r="BA405" s="124"/>
      <c r="BB405" s="124"/>
      <c r="BC405" s="124"/>
      <c r="BD405" s="124"/>
      <c r="BE405" s="124"/>
      <c r="BF405" s="124"/>
      <c r="BG405" s="124"/>
      <c r="BH405" s="124"/>
      <c r="BI405" s="124"/>
      <c r="BJ405" s="124"/>
      <c r="BK405" s="124"/>
      <c r="BL405" s="124"/>
      <c r="BM405" s="124"/>
      <c r="BN405" s="124"/>
      <c r="BO405" s="124"/>
      <c r="BP405" s="124"/>
      <c r="BQ405" s="124"/>
      <c r="BR405" s="124"/>
      <c r="BS405" s="124"/>
      <c r="BT405" s="124"/>
      <c r="BU405" s="124"/>
      <c r="BV405" s="124"/>
      <c r="BW405" s="124"/>
      <c r="BX405" s="124"/>
      <c r="BY405" s="124"/>
      <c r="BZ405" s="124"/>
      <c r="CA405" s="124"/>
      <c r="CB405" s="124"/>
      <c r="CC405" s="124"/>
      <c r="CD405" s="124"/>
      <c r="CE405" s="124"/>
      <c r="CF405" s="124"/>
      <c r="CG405" s="124"/>
      <c r="CH405" s="124"/>
      <c r="CI405" s="124"/>
      <c r="CJ405" s="124"/>
      <c r="CK405" s="124"/>
      <c r="CL405" s="124"/>
      <c r="CM405" s="124"/>
      <c r="CN405" s="124"/>
      <c r="CO405" s="124"/>
      <c r="CP405" s="124"/>
      <c r="CQ405" s="124"/>
      <c r="CR405" s="124"/>
      <c r="CS405" s="124"/>
      <c r="CT405" s="124"/>
      <c r="CU405" s="124"/>
      <c r="CV405" s="124"/>
      <c r="CW405" s="124"/>
      <c r="CX405" s="124"/>
      <c r="CY405" s="124"/>
      <c r="CZ405" s="124"/>
      <c r="DA405" s="124"/>
      <c r="DB405" s="124"/>
      <c r="DC405" s="124"/>
      <c r="DD405" s="124"/>
      <c r="DE405" s="124"/>
      <c r="DF405" s="124"/>
      <c r="DG405" s="124"/>
      <c r="DH405" s="124"/>
      <c r="DI405" s="124"/>
      <c r="DJ405" s="124"/>
      <c r="DK405" s="124"/>
      <c r="DL405" s="124"/>
      <c r="DM405" s="124"/>
      <c r="DN405" s="124"/>
      <c r="DO405" s="124"/>
      <c r="DP405" s="124"/>
      <c r="DQ405" s="124"/>
      <c r="DR405" s="124"/>
      <c r="DS405" s="124"/>
      <c r="DT405" s="124"/>
      <c r="DU405" s="124"/>
      <c r="DV405" s="124"/>
      <c r="DW405" s="124"/>
      <c r="DX405" s="124"/>
      <c r="DY405" s="124"/>
      <c r="DZ405" s="124"/>
      <c r="EA405" s="124"/>
      <c r="EB405" s="124"/>
      <c r="EC405" s="124"/>
      <c r="ED405" s="124"/>
      <c r="EE405" s="124"/>
      <c r="EF405" s="124"/>
      <c r="EG405" s="124"/>
      <c r="EH405" s="124"/>
      <c r="EI405" s="124"/>
      <c r="EJ405" s="124"/>
      <c r="EK405" s="124"/>
      <c r="EL405" s="124"/>
      <c r="EM405" s="124"/>
      <c r="EN405" s="124"/>
      <c r="EO405" s="124"/>
      <c r="EP405" s="124"/>
      <c r="EQ405" s="124"/>
      <c r="ER405" s="124"/>
      <c r="ES405" s="124"/>
      <c r="ET405" s="124"/>
      <c r="EU405" s="124"/>
      <c r="EV405" s="124"/>
      <c r="EW405" s="124"/>
      <c r="EX405" s="124"/>
      <c r="EY405" s="124"/>
      <c r="EZ405" s="124"/>
      <c r="FA405" s="124"/>
      <c r="FB405" s="124"/>
    </row>
    <row r="406" spans="1:6" s="163" customFormat="1" ht="60">
      <c r="A406" s="114"/>
      <c r="B406" s="121" t="s">
        <v>463</v>
      </c>
      <c r="C406" s="133" t="s">
        <v>727</v>
      </c>
      <c r="D406" s="134">
        <v>1</v>
      </c>
      <c r="E406" s="172"/>
      <c r="F406" s="171"/>
    </row>
    <row r="407" spans="3:6" ht="15">
      <c r="C407" s="133"/>
      <c r="E407" s="172"/>
      <c r="F407" s="171"/>
    </row>
    <row r="408" spans="2:6" ht="60">
      <c r="B408" s="121" t="s">
        <v>461</v>
      </c>
      <c r="C408" s="133" t="s">
        <v>727</v>
      </c>
      <c r="D408" s="134">
        <v>1</v>
      </c>
      <c r="E408" s="172"/>
      <c r="F408" s="171"/>
    </row>
    <row r="409" spans="3:6" ht="15">
      <c r="C409" s="133"/>
      <c r="E409" s="172"/>
      <c r="F409" s="171"/>
    </row>
    <row r="410" spans="3:6" ht="15">
      <c r="C410" s="133"/>
      <c r="E410" s="172"/>
      <c r="F410" s="171"/>
    </row>
    <row r="411" spans="2:6" ht="60">
      <c r="B411" s="121" t="s">
        <v>466</v>
      </c>
      <c r="C411" s="133" t="s">
        <v>259</v>
      </c>
      <c r="D411" s="134">
        <v>1</v>
      </c>
      <c r="E411" s="172"/>
      <c r="F411" s="171"/>
    </row>
    <row r="412" spans="3:6" ht="15">
      <c r="C412" s="133"/>
      <c r="E412" s="172"/>
      <c r="F412" s="171"/>
    </row>
    <row r="413" spans="2:6" ht="150">
      <c r="B413" s="121" t="s">
        <v>193</v>
      </c>
      <c r="C413" s="133"/>
      <c r="E413" s="172"/>
      <c r="F413" s="171"/>
    </row>
    <row r="414" spans="1:6" ht="15">
      <c r="A414" s="165"/>
      <c r="B414" s="148"/>
      <c r="C414" s="174"/>
      <c r="D414" s="164"/>
      <c r="E414" s="167"/>
      <c r="F414" s="168"/>
    </row>
    <row r="416" spans="1:6" ht="15">
      <c r="A416" s="175" t="s">
        <v>439</v>
      </c>
      <c r="B416" s="115" t="s">
        <v>731</v>
      </c>
      <c r="C416" s="114" t="s">
        <v>727</v>
      </c>
      <c r="D416" s="127">
        <v>2</v>
      </c>
      <c r="E416" s="128"/>
      <c r="F416" s="169"/>
    </row>
    <row r="417" spans="1:6" ht="15">
      <c r="A417" s="175"/>
      <c r="B417" s="132" t="s">
        <v>438</v>
      </c>
      <c r="C417" s="114"/>
      <c r="D417" s="127"/>
      <c r="E417" s="172"/>
      <c r="F417" s="169"/>
    </row>
    <row r="418" spans="1:6" ht="15">
      <c r="A418" s="175"/>
      <c r="B418" s="121" t="s">
        <v>732</v>
      </c>
      <c r="C418" s="114"/>
      <c r="D418" s="127"/>
      <c r="E418" s="172"/>
      <c r="F418" s="169"/>
    </row>
    <row r="419" spans="1:6" ht="15">
      <c r="A419" s="175"/>
      <c r="B419" s="115"/>
      <c r="C419" s="114"/>
      <c r="D419" s="127"/>
      <c r="E419" s="172"/>
      <c r="F419" s="169"/>
    </row>
    <row r="420" spans="1:6" s="163" customFormat="1" ht="30">
      <c r="A420" s="114"/>
      <c r="B420" s="176" t="s">
        <v>733</v>
      </c>
      <c r="C420" s="177"/>
      <c r="D420" s="134"/>
      <c r="E420" s="172"/>
      <c r="F420" s="171"/>
    </row>
    <row r="421" spans="1:158" s="120" customFormat="1" ht="60">
      <c r="A421" s="114"/>
      <c r="B421" s="176" t="s">
        <v>465</v>
      </c>
      <c r="C421" s="177"/>
      <c r="D421" s="134"/>
      <c r="E421" s="172"/>
      <c r="F421" s="171"/>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4"/>
      <c r="AL421" s="124"/>
      <c r="AM421" s="124"/>
      <c r="AN421" s="124"/>
      <c r="AO421" s="124"/>
      <c r="AP421" s="124"/>
      <c r="AQ421" s="124"/>
      <c r="AR421" s="124"/>
      <c r="AS421" s="124"/>
      <c r="AT421" s="124"/>
      <c r="AU421" s="124"/>
      <c r="AV421" s="124"/>
      <c r="AW421" s="124"/>
      <c r="AX421" s="124"/>
      <c r="AY421" s="124"/>
      <c r="AZ421" s="124"/>
      <c r="BA421" s="124"/>
      <c r="BB421" s="124"/>
      <c r="BC421" s="124"/>
      <c r="BD421" s="124"/>
      <c r="BE421" s="124"/>
      <c r="BF421" s="124"/>
      <c r="BG421" s="124"/>
      <c r="BH421" s="124"/>
      <c r="BI421" s="124"/>
      <c r="BJ421" s="124"/>
      <c r="BK421" s="124"/>
      <c r="BL421" s="124"/>
      <c r="BM421" s="124"/>
      <c r="BN421" s="124"/>
      <c r="BO421" s="124"/>
      <c r="BP421" s="124"/>
      <c r="BQ421" s="124"/>
      <c r="BR421" s="124"/>
      <c r="BS421" s="124"/>
      <c r="BT421" s="124"/>
      <c r="BU421" s="124"/>
      <c r="BV421" s="124"/>
      <c r="BW421" s="124"/>
      <c r="BX421" s="124"/>
      <c r="BY421" s="124"/>
      <c r="BZ421" s="124"/>
      <c r="CA421" s="124"/>
      <c r="CB421" s="124"/>
      <c r="CC421" s="124"/>
      <c r="CD421" s="124"/>
      <c r="CE421" s="124"/>
      <c r="CF421" s="124"/>
      <c r="CG421" s="124"/>
      <c r="CH421" s="124"/>
      <c r="CI421" s="124"/>
      <c r="CJ421" s="124"/>
      <c r="CK421" s="124"/>
      <c r="CL421" s="124"/>
      <c r="CM421" s="124"/>
      <c r="CN421" s="124"/>
      <c r="CO421" s="124"/>
      <c r="CP421" s="124"/>
      <c r="CQ421" s="124"/>
      <c r="CR421" s="124"/>
      <c r="CS421" s="124"/>
      <c r="CT421" s="124"/>
      <c r="CU421" s="124"/>
      <c r="CV421" s="124"/>
      <c r="CW421" s="124"/>
      <c r="CX421" s="124"/>
      <c r="CY421" s="124"/>
      <c r="CZ421" s="124"/>
      <c r="DA421" s="124"/>
      <c r="DB421" s="124"/>
      <c r="DC421" s="124"/>
      <c r="DD421" s="124"/>
      <c r="DE421" s="124"/>
      <c r="DF421" s="124"/>
      <c r="DG421" s="124"/>
      <c r="DH421" s="124"/>
      <c r="DI421" s="124"/>
      <c r="DJ421" s="124"/>
      <c r="DK421" s="124"/>
      <c r="DL421" s="124"/>
      <c r="DM421" s="124"/>
      <c r="DN421" s="124"/>
      <c r="DO421" s="124"/>
      <c r="DP421" s="124"/>
      <c r="DQ421" s="124"/>
      <c r="DR421" s="124"/>
      <c r="DS421" s="124"/>
      <c r="DT421" s="124"/>
      <c r="DU421" s="124"/>
      <c r="DV421" s="124"/>
      <c r="DW421" s="124"/>
      <c r="DX421" s="124"/>
      <c r="DY421" s="124"/>
      <c r="DZ421" s="124"/>
      <c r="EA421" s="124"/>
      <c r="EB421" s="124"/>
      <c r="EC421" s="124"/>
      <c r="ED421" s="124"/>
      <c r="EE421" s="124"/>
      <c r="EF421" s="124"/>
      <c r="EG421" s="124"/>
      <c r="EH421" s="124"/>
      <c r="EI421" s="124"/>
      <c r="EJ421" s="124"/>
      <c r="EK421" s="124"/>
      <c r="EL421" s="124"/>
      <c r="EM421" s="124"/>
      <c r="EN421" s="124"/>
      <c r="EO421" s="124"/>
      <c r="EP421" s="124"/>
      <c r="EQ421" s="124"/>
      <c r="ER421" s="124"/>
      <c r="ES421" s="124"/>
      <c r="ET421" s="124"/>
      <c r="EU421" s="124"/>
      <c r="EV421" s="124"/>
      <c r="EW421" s="124"/>
      <c r="EX421" s="124"/>
      <c r="EY421" s="124"/>
      <c r="EZ421" s="124"/>
      <c r="FA421" s="124"/>
      <c r="FB421" s="124"/>
    </row>
    <row r="422" spans="1:158" s="120" customFormat="1" ht="15">
      <c r="A422" s="165"/>
      <c r="B422" s="178"/>
      <c r="C422" s="178"/>
      <c r="D422" s="164"/>
      <c r="E422" s="167"/>
      <c r="F422" s="179"/>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4"/>
      <c r="AL422" s="124"/>
      <c r="AM422" s="124"/>
      <c r="AN422" s="124"/>
      <c r="AO422" s="124"/>
      <c r="AP422" s="124"/>
      <c r="AQ422" s="124"/>
      <c r="AR422" s="124"/>
      <c r="AS422" s="124"/>
      <c r="AT422" s="124"/>
      <c r="AU422" s="124"/>
      <c r="AV422" s="124"/>
      <c r="AW422" s="124"/>
      <c r="AX422" s="124"/>
      <c r="AY422" s="124"/>
      <c r="AZ422" s="124"/>
      <c r="BA422" s="124"/>
      <c r="BB422" s="124"/>
      <c r="BC422" s="124"/>
      <c r="BD422" s="124"/>
      <c r="BE422" s="124"/>
      <c r="BF422" s="124"/>
      <c r="BG422" s="124"/>
      <c r="BH422" s="124"/>
      <c r="BI422" s="124"/>
      <c r="BJ422" s="124"/>
      <c r="BK422" s="124"/>
      <c r="BL422" s="124"/>
      <c r="BM422" s="124"/>
      <c r="BN422" s="124"/>
      <c r="BO422" s="124"/>
      <c r="BP422" s="124"/>
      <c r="BQ422" s="124"/>
      <c r="BR422" s="124"/>
      <c r="BS422" s="124"/>
      <c r="BT422" s="124"/>
      <c r="BU422" s="124"/>
      <c r="BV422" s="124"/>
      <c r="BW422" s="124"/>
      <c r="BX422" s="124"/>
      <c r="BY422" s="124"/>
      <c r="BZ422" s="124"/>
      <c r="CA422" s="124"/>
      <c r="CB422" s="124"/>
      <c r="CC422" s="124"/>
      <c r="CD422" s="124"/>
      <c r="CE422" s="124"/>
      <c r="CF422" s="124"/>
      <c r="CG422" s="124"/>
      <c r="CH422" s="124"/>
      <c r="CI422" s="124"/>
      <c r="CJ422" s="124"/>
      <c r="CK422" s="124"/>
      <c r="CL422" s="124"/>
      <c r="CM422" s="124"/>
      <c r="CN422" s="124"/>
      <c r="CO422" s="124"/>
      <c r="CP422" s="124"/>
      <c r="CQ422" s="124"/>
      <c r="CR422" s="124"/>
      <c r="CS422" s="124"/>
      <c r="CT422" s="124"/>
      <c r="CU422" s="124"/>
      <c r="CV422" s="124"/>
      <c r="CW422" s="124"/>
      <c r="CX422" s="124"/>
      <c r="CY422" s="124"/>
      <c r="CZ422" s="124"/>
      <c r="DA422" s="124"/>
      <c r="DB422" s="124"/>
      <c r="DC422" s="124"/>
      <c r="DD422" s="124"/>
      <c r="DE422" s="124"/>
      <c r="DF422" s="124"/>
      <c r="DG422" s="124"/>
      <c r="DH422" s="124"/>
      <c r="DI422" s="124"/>
      <c r="DJ422" s="124"/>
      <c r="DK422" s="124"/>
      <c r="DL422" s="124"/>
      <c r="DM422" s="124"/>
      <c r="DN422" s="124"/>
      <c r="DO422" s="124"/>
      <c r="DP422" s="124"/>
      <c r="DQ422" s="124"/>
      <c r="DR422" s="124"/>
      <c r="DS422" s="124"/>
      <c r="DT422" s="124"/>
      <c r="DU422" s="124"/>
      <c r="DV422" s="124"/>
      <c r="DW422" s="124"/>
      <c r="DX422" s="124"/>
      <c r="DY422" s="124"/>
      <c r="DZ422" s="124"/>
      <c r="EA422" s="124"/>
      <c r="EB422" s="124"/>
      <c r="EC422" s="124"/>
      <c r="ED422" s="124"/>
      <c r="EE422" s="124"/>
      <c r="EF422" s="124"/>
      <c r="EG422" s="124"/>
      <c r="EH422" s="124"/>
      <c r="EI422" s="124"/>
      <c r="EJ422" s="124"/>
      <c r="EK422" s="124"/>
      <c r="EL422" s="124"/>
      <c r="EM422" s="124"/>
      <c r="EN422" s="124"/>
      <c r="EO422" s="124"/>
      <c r="EP422" s="124"/>
      <c r="EQ422" s="124"/>
      <c r="ER422" s="124"/>
      <c r="ES422" s="124"/>
      <c r="ET422" s="124"/>
      <c r="EU422" s="124"/>
      <c r="EV422" s="124"/>
      <c r="EW422" s="124"/>
      <c r="EX422" s="124"/>
      <c r="EY422" s="124"/>
      <c r="EZ422" s="124"/>
      <c r="FA422" s="124"/>
      <c r="FB422" s="124"/>
    </row>
    <row r="423" spans="1:158" s="120" customFormat="1" ht="15">
      <c r="A423" s="165"/>
      <c r="B423" s="178"/>
      <c r="C423" s="178"/>
      <c r="D423" s="164"/>
      <c r="E423" s="167"/>
      <c r="F423" s="179"/>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c r="AN423" s="124"/>
      <c r="AO423" s="124"/>
      <c r="AP423" s="124"/>
      <c r="AQ423" s="124"/>
      <c r="AR423" s="124"/>
      <c r="AS423" s="124"/>
      <c r="AT423" s="124"/>
      <c r="AU423" s="124"/>
      <c r="AV423" s="124"/>
      <c r="AW423" s="124"/>
      <c r="AX423" s="124"/>
      <c r="AY423" s="124"/>
      <c r="AZ423" s="124"/>
      <c r="BA423" s="124"/>
      <c r="BB423" s="124"/>
      <c r="BC423" s="124"/>
      <c r="BD423" s="124"/>
      <c r="BE423" s="124"/>
      <c r="BF423" s="124"/>
      <c r="BG423" s="124"/>
      <c r="BH423" s="124"/>
      <c r="BI423" s="124"/>
      <c r="BJ423" s="124"/>
      <c r="BK423" s="124"/>
      <c r="BL423" s="124"/>
      <c r="BM423" s="124"/>
      <c r="BN423" s="124"/>
      <c r="BO423" s="124"/>
      <c r="BP423" s="124"/>
      <c r="BQ423" s="124"/>
      <c r="BR423" s="124"/>
      <c r="BS423" s="124"/>
      <c r="BT423" s="124"/>
      <c r="BU423" s="124"/>
      <c r="BV423" s="124"/>
      <c r="BW423" s="124"/>
      <c r="BX423" s="124"/>
      <c r="BY423" s="124"/>
      <c r="BZ423" s="124"/>
      <c r="CA423" s="124"/>
      <c r="CB423" s="124"/>
      <c r="CC423" s="124"/>
      <c r="CD423" s="124"/>
      <c r="CE423" s="124"/>
      <c r="CF423" s="124"/>
      <c r="CG423" s="124"/>
      <c r="CH423" s="124"/>
      <c r="CI423" s="124"/>
      <c r="CJ423" s="124"/>
      <c r="CK423" s="124"/>
      <c r="CL423" s="124"/>
      <c r="CM423" s="124"/>
      <c r="CN423" s="124"/>
      <c r="CO423" s="124"/>
      <c r="CP423" s="124"/>
      <c r="CQ423" s="124"/>
      <c r="CR423" s="124"/>
      <c r="CS423" s="124"/>
      <c r="CT423" s="124"/>
      <c r="CU423" s="124"/>
      <c r="CV423" s="124"/>
      <c r="CW423" s="124"/>
      <c r="CX423" s="124"/>
      <c r="CY423" s="124"/>
      <c r="CZ423" s="124"/>
      <c r="DA423" s="124"/>
      <c r="DB423" s="124"/>
      <c r="DC423" s="124"/>
      <c r="DD423" s="124"/>
      <c r="DE423" s="124"/>
      <c r="DF423" s="124"/>
      <c r="DG423" s="124"/>
      <c r="DH423" s="124"/>
      <c r="DI423" s="124"/>
      <c r="DJ423" s="124"/>
      <c r="DK423" s="124"/>
      <c r="DL423" s="124"/>
      <c r="DM423" s="124"/>
      <c r="DN423" s="124"/>
      <c r="DO423" s="124"/>
      <c r="DP423" s="124"/>
      <c r="DQ423" s="124"/>
      <c r="DR423" s="124"/>
      <c r="DS423" s="124"/>
      <c r="DT423" s="124"/>
      <c r="DU423" s="124"/>
      <c r="DV423" s="124"/>
      <c r="DW423" s="124"/>
      <c r="DX423" s="124"/>
      <c r="DY423" s="124"/>
      <c r="DZ423" s="124"/>
      <c r="EA423" s="124"/>
      <c r="EB423" s="124"/>
      <c r="EC423" s="124"/>
      <c r="ED423" s="124"/>
      <c r="EE423" s="124"/>
      <c r="EF423" s="124"/>
      <c r="EG423" s="124"/>
      <c r="EH423" s="124"/>
      <c r="EI423" s="124"/>
      <c r="EJ423" s="124"/>
      <c r="EK423" s="124"/>
      <c r="EL423" s="124"/>
      <c r="EM423" s="124"/>
      <c r="EN423" s="124"/>
      <c r="EO423" s="124"/>
      <c r="EP423" s="124"/>
      <c r="EQ423" s="124"/>
      <c r="ER423" s="124"/>
      <c r="ES423" s="124"/>
      <c r="ET423" s="124"/>
      <c r="EU423" s="124"/>
      <c r="EV423" s="124"/>
      <c r="EW423" s="124"/>
      <c r="EX423" s="124"/>
      <c r="EY423" s="124"/>
      <c r="EZ423" s="124"/>
      <c r="FA423" s="124"/>
      <c r="FB423" s="124"/>
    </row>
    <row r="424" spans="1:158" s="120" customFormat="1" ht="15">
      <c r="A424" s="114" t="s">
        <v>477</v>
      </c>
      <c r="B424" s="180" t="s">
        <v>478</v>
      </c>
      <c r="C424" s="180" t="s">
        <v>876</v>
      </c>
      <c r="D424" s="180">
        <v>1</v>
      </c>
      <c r="E424" s="128"/>
      <c r="F424" s="169"/>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c r="AN424" s="124"/>
      <c r="AO424" s="124"/>
      <c r="AP424" s="124"/>
      <c r="AQ424" s="124"/>
      <c r="AR424" s="124"/>
      <c r="AS424" s="124"/>
      <c r="AT424" s="124"/>
      <c r="AU424" s="124"/>
      <c r="AV424" s="124"/>
      <c r="AW424" s="124"/>
      <c r="AX424" s="124"/>
      <c r="AY424" s="124"/>
      <c r="AZ424" s="124"/>
      <c r="BA424" s="124"/>
      <c r="BB424" s="124"/>
      <c r="BC424" s="124"/>
      <c r="BD424" s="124"/>
      <c r="BE424" s="124"/>
      <c r="BF424" s="124"/>
      <c r="BG424" s="124"/>
      <c r="BH424" s="124"/>
      <c r="BI424" s="124"/>
      <c r="BJ424" s="124"/>
      <c r="BK424" s="124"/>
      <c r="BL424" s="124"/>
      <c r="BM424" s="124"/>
      <c r="BN424" s="124"/>
      <c r="BO424" s="124"/>
      <c r="BP424" s="124"/>
      <c r="BQ424" s="124"/>
      <c r="BR424" s="124"/>
      <c r="BS424" s="124"/>
      <c r="BT424" s="124"/>
      <c r="BU424" s="124"/>
      <c r="BV424" s="124"/>
      <c r="BW424" s="124"/>
      <c r="BX424" s="124"/>
      <c r="BY424" s="124"/>
      <c r="BZ424" s="124"/>
      <c r="CA424" s="124"/>
      <c r="CB424" s="124"/>
      <c r="CC424" s="124"/>
      <c r="CD424" s="124"/>
      <c r="CE424" s="124"/>
      <c r="CF424" s="124"/>
      <c r="CG424" s="124"/>
      <c r="CH424" s="124"/>
      <c r="CI424" s="124"/>
      <c r="CJ424" s="124"/>
      <c r="CK424" s="124"/>
      <c r="CL424" s="124"/>
      <c r="CM424" s="124"/>
      <c r="CN424" s="124"/>
      <c r="CO424" s="124"/>
      <c r="CP424" s="124"/>
      <c r="CQ424" s="124"/>
      <c r="CR424" s="124"/>
      <c r="CS424" s="124"/>
      <c r="CT424" s="124"/>
      <c r="CU424" s="124"/>
      <c r="CV424" s="124"/>
      <c r="CW424" s="124"/>
      <c r="CX424" s="124"/>
      <c r="CY424" s="124"/>
      <c r="CZ424" s="124"/>
      <c r="DA424" s="124"/>
      <c r="DB424" s="124"/>
      <c r="DC424" s="124"/>
      <c r="DD424" s="124"/>
      <c r="DE424" s="124"/>
      <c r="DF424" s="124"/>
      <c r="DG424" s="124"/>
      <c r="DH424" s="124"/>
      <c r="DI424" s="124"/>
      <c r="DJ424" s="124"/>
      <c r="DK424" s="124"/>
      <c r="DL424" s="124"/>
      <c r="DM424" s="124"/>
      <c r="DN424" s="124"/>
      <c r="DO424" s="124"/>
      <c r="DP424" s="124"/>
      <c r="DQ424" s="124"/>
      <c r="DR424" s="124"/>
      <c r="DS424" s="124"/>
      <c r="DT424" s="124"/>
      <c r="DU424" s="124"/>
      <c r="DV424" s="124"/>
      <c r="DW424" s="124"/>
      <c r="DX424" s="124"/>
      <c r="DY424" s="124"/>
      <c r="DZ424" s="124"/>
      <c r="EA424" s="124"/>
      <c r="EB424" s="124"/>
      <c r="EC424" s="124"/>
      <c r="ED424" s="124"/>
      <c r="EE424" s="124"/>
      <c r="EF424" s="124"/>
      <c r="EG424" s="124"/>
      <c r="EH424" s="124"/>
      <c r="EI424" s="124"/>
      <c r="EJ424" s="124"/>
      <c r="EK424" s="124"/>
      <c r="EL424" s="124"/>
      <c r="EM424" s="124"/>
      <c r="EN424" s="124"/>
      <c r="EO424" s="124"/>
      <c r="EP424" s="124"/>
      <c r="EQ424" s="124"/>
      <c r="ER424" s="124"/>
      <c r="ES424" s="124"/>
      <c r="ET424" s="124"/>
      <c r="EU424" s="124"/>
      <c r="EV424" s="124"/>
      <c r="EW424" s="124"/>
      <c r="EX424" s="124"/>
      <c r="EY424" s="124"/>
      <c r="EZ424" s="124"/>
      <c r="FA424" s="124"/>
      <c r="FB424" s="124"/>
    </row>
    <row r="425" spans="1:158" s="120" customFormat="1" ht="15">
      <c r="A425" s="114"/>
      <c r="B425" s="180"/>
      <c r="C425" s="181"/>
      <c r="D425" s="181"/>
      <c r="E425" s="181"/>
      <c r="F425" s="181"/>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4"/>
      <c r="AL425" s="124"/>
      <c r="AM425" s="124"/>
      <c r="AN425" s="124"/>
      <c r="AO425" s="124"/>
      <c r="AP425" s="124"/>
      <c r="AQ425" s="124"/>
      <c r="AR425" s="124"/>
      <c r="AS425" s="124"/>
      <c r="AT425" s="124"/>
      <c r="AU425" s="124"/>
      <c r="AV425" s="124"/>
      <c r="AW425" s="124"/>
      <c r="AX425" s="124"/>
      <c r="AY425" s="124"/>
      <c r="AZ425" s="124"/>
      <c r="BA425" s="124"/>
      <c r="BB425" s="124"/>
      <c r="BC425" s="124"/>
      <c r="BD425" s="124"/>
      <c r="BE425" s="124"/>
      <c r="BF425" s="124"/>
      <c r="BG425" s="124"/>
      <c r="BH425" s="124"/>
      <c r="BI425" s="124"/>
      <c r="BJ425" s="124"/>
      <c r="BK425" s="124"/>
      <c r="BL425" s="124"/>
      <c r="BM425" s="124"/>
      <c r="BN425" s="124"/>
      <c r="BO425" s="124"/>
      <c r="BP425" s="124"/>
      <c r="BQ425" s="124"/>
      <c r="BR425" s="124"/>
      <c r="BS425" s="124"/>
      <c r="BT425" s="124"/>
      <c r="BU425" s="124"/>
      <c r="BV425" s="124"/>
      <c r="BW425" s="124"/>
      <c r="BX425" s="124"/>
      <c r="BY425" s="124"/>
      <c r="BZ425" s="124"/>
      <c r="CA425" s="124"/>
      <c r="CB425" s="124"/>
      <c r="CC425" s="124"/>
      <c r="CD425" s="124"/>
      <c r="CE425" s="124"/>
      <c r="CF425" s="124"/>
      <c r="CG425" s="124"/>
      <c r="CH425" s="124"/>
      <c r="CI425" s="124"/>
      <c r="CJ425" s="124"/>
      <c r="CK425" s="124"/>
      <c r="CL425" s="124"/>
      <c r="CM425" s="124"/>
      <c r="CN425" s="124"/>
      <c r="CO425" s="124"/>
      <c r="CP425" s="124"/>
      <c r="CQ425" s="124"/>
      <c r="CR425" s="124"/>
      <c r="CS425" s="124"/>
      <c r="CT425" s="124"/>
      <c r="CU425" s="124"/>
      <c r="CV425" s="124"/>
      <c r="CW425" s="124"/>
      <c r="CX425" s="124"/>
      <c r="CY425" s="124"/>
      <c r="CZ425" s="124"/>
      <c r="DA425" s="124"/>
      <c r="DB425" s="124"/>
      <c r="DC425" s="124"/>
      <c r="DD425" s="124"/>
      <c r="DE425" s="124"/>
      <c r="DF425" s="124"/>
      <c r="DG425" s="124"/>
      <c r="DH425" s="124"/>
      <c r="DI425" s="124"/>
      <c r="DJ425" s="124"/>
      <c r="DK425" s="124"/>
      <c r="DL425" s="124"/>
      <c r="DM425" s="124"/>
      <c r="DN425" s="124"/>
      <c r="DO425" s="124"/>
      <c r="DP425" s="124"/>
      <c r="DQ425" s="124"/>
      <c r="DR425" s="124"/>
      <c r="DS425" s="124"/>
      <c r="DT425" s="124"/>
      <c r="DU425" s="124"/>
      <c r="DV425" s="124"/>
      <c r="DW425" s="124"/>
      <c r="DX425" s="124"/>
      <c r="DY425" s="124"/>
      <c r="DZ425" s="124"/>
      <c r="EA425" s="124"/>
      <c r="EB425" s="124"/>
      <c r="EC425" s="124"/>
      <c r="ED425" s="124"/>
      <c r="EE425" s="124"/>
      <c r="EF425" s="124"/>
      <c r="EG425" s="124"/>
      <c r="EH425" s="124"/>
      <c r="EI425" s="124"/>
      <c r="EJ425" s="124"/>
      <c r="EK425" s="124"/>
      <c r="EL425" s="124"/>
      <c r="EM425" s="124"/>
      <c r="EN425" s="124"/>
      <c r="EO425" s="124"/>
      <c r="EP425" s="124"/>
      <c r="EQ425" s="124"/>
      <c r="ER425" s="124"/>
      <c r="ES425" s="124"/>
      <c r="ET425" s="124"/>
      <c r="EU425" s="124"/>
      <c r="EV425" s="124"/>
      <c r="EW425" s="124"/>
      <c r="EX425" s="124"/>
      <c r="EY425" s="124"/>
      <c r="EZ425" s="124"/>
      <c r="FA425" s="124"/>
      <c r="FB425" s="124"/>
    </row>
    <row r="426" spans="1:158" s="120" customFormat="1" ht="30">
      <c r="A426" s="114"/>
      <c r="B426" s="176" t="s">
        <v>495</v>
      </c>
      <c r="C426" s="176"/>
      <c r="D426" s="176"/>
      <c r="E426" s="181"/>
      <c r="F426" s="181"/>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4"/>
      <c r="AN426" s="124"/>
      <c r="AO426" s="124"/>
      <c r="AP426" s="124"/>
      <c r="AQ426" s="124"/>
      <c r="AR426" s="124"/>
      <c r="AS426" s="124"/>
      <c r="AT426" s="124"/>
      <c r="AU426" s="124"/>
      <c r="AV426" s="124"/>
      <c r="AW426" s="124"/>
      <c r="AX426" s="124"/>
      <c r="AY426" s="124"/>
      <c r="AZ426" s="124"/>
      <c r="BA426" s="124"/>
      <c r="BB426" s="124"/>
      <c r="BC426" s="124"/>
      <c r="BD426" s="124"/>
      <c r="BE426" s="124"/>
      <c r="BF426" s="124"/>
      <c r="BG426" s="124"/>
      <c r="BH426" s="124"/>
      <c r="BI426" s="124"/>
      <c r="BJ426" s="124"/>
      <c r="BK426" s="124"/>
      <c r="BL426" s="124"/>
      <c r="BM426" s="124"/>
      <c r="BN426" s="124"/>
      <c r="BO426" s="124"/>
      <c r="BP426" s="124"/>
      <c r="BQ426" s="124"/>
      <c r="BR426" s="124"/>
      <c r="BS426" s="124"/>
      <c r="BT426" s="124"/>
      <c r="BU426" s="124"/>
      <c r="BV426" s="124"/>
      <c r="BW426" s="124"/>
      <c r="BX426" s="124"/>
      <c r="BY426" s="124"/>
      <c r="BZ426" s="124"/>
      <c r="CA426" s="124"/>
      <c r="CB426" s="124"/>
      <c r="CC426" s="124"/>
      <c r="CD426" s="124"/>
      <c r="CE426" s="124"/>
      <c r="CF426" s="124"/>
      <c r="CG426" s="124"/>
      <c r="CH426" s="124"/>
      <c r="CI426" s="124"/>
      <c r="CJ426" s="124"/>
      <c r="CK426" s="124"/>
      <c r="CL426" s="124"/>
      <c r="CM426" s="124"/>
      <c r="CN426" s="124"/>
      <c r="CO426" s="124"/>
      <c r="CP426" s="124"/>
      <c r="CQ426" s="124"/>
      <c r="CR426" s="124"/>
      <c r="CS426" s="124"/>
      <c r="CT426" s="124"/>
      <c r="CU426" s="124"/>
      <c r="CV426" s="124"/>
      <c r="CW426" s="124"/>
      <c r="CX426" s="124"/>
      <c r="CY426" s="124"/>
      <c r="CZ426" s="124"/>
      <c r="DA426" s="124"/>
      <c r="DB426" s="124"/>
      <c r="DC426" s="124"/>
      <c r="DD426" s="124"/>
      <c r="DE426" s="124"/>
      <c r="DF426" s="124"/>
      <c r="DG426" s="124"/>
      <c r="DH426" s="124"/>
      <c r="DI426" s="124"/>
      <c r="DJ426" s="124"/>
      <c r="DK426" s="124"/>
      <c r="DL426" s="124"/>
      <c r="DM426" s="124"/>
      <c r="DN426" s="124"/>
      <c r="DO426" s="124"/>
      <c r="DP426" s="124"/>
      <c r="DQ426" s="124"/>
      <c r="DR426" s="124"/>
      <c r="DS426" s="124"/>
      <c r="DT426" s="124"/>
      <c r="DU426" s="124"/>
      <c r="DV426" s="124"/>
      <c r="DW426" s="124"/>
      <c r="DX426" s="124"/>
      <c r="DY426" s="124"/>
      <c r="DZ426" s="124"/>
      <c r="EA426" s="124"/>
      <c r="EB426" s="124"/>
      <c r="EC426" s="124"/>
      <c r="ED426" s="124"/>
      <c r="EE426" s="124"/>
      <c r="EF426" s="124"/>
      <c r="EG426" s="124"/>
      <c r="EH426" s="124"/>
      <c r="EI426" s="124"/>
      <c r="EJ426" s="124"/>
      <c r="EK426" s="124"/>
      <c r="EL426" s="124"/>
      <c r="EM426" s="124"/>
      <c r="EN426" s="124"/>
      <c r="EO426" s="124"/>
      <c r="EP426" s="124"/>
      <c r="EQ426" s="124"/>
      <c r="ER426" s="124"/>
      <c r="ES426" s="124"/>
      <c r="ET426" s="124"/>
      <c r="EU426" s="124"/>
      <c r="EV426" s="124"/>
      <c r="EW426" s="124"/>
      <c r="EX426" s="124"/>
      <c r="EY426" s="124"/>
      <c r="EZ426" s="124"/>
      <c r="FA426" s="124"/>
      <c r="FB426" s="124"/>
    </row>
    <row r="427" spans="1:158" s="120" customFormat="1" ht="15">
      <c r="A427" s="114"/>
      <c r="B427" s="176" t="s">
        <v>153</v>
      </c>
      <c r="C427" s="176"/>
      <c r="D427" s="176"/>
      <c r="E427" s="181"/>
      <c r="F427" s="181"/>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4"/>
      <c r="AY427" s="124"/>
      <c r="AZ427" s="124"/>
      <c r="BA427" s="124"/>
      <c r="BB427" s="124"/>
      <c r="BC427" s="124"/>
      <c r="BD427" s="124"/>
      <c r="BE427" s="124"/>
      <c r="BF427" s="124"/>
      <c r="BG427" s="124"/>
      <c r="BH427" s="124"/>
      <c r="BI427" s="124"/>
      <c r="BJ427" s="124"/>
      <c r="BK427" s="124"/>
      <c r="BL427" s="124"/>
      <c r="BM427" s="124"/>
      <c r="BN427" s="124"/>
      <c r="BO427" s="124"/>
      <c r="BP427" s="124"/>
      <c r="BQ427" s="124"/>
      <c r="BR427" s="124"/>
      <c r="BS427" s="124"/>
      <c r="BT427" s="124"/>
      <c r="BU427" s="124"/>
      <c r="BV427" s="124"/>
      <c r="BW427" s="124"/>
      <c r="BX427" s="124"/>
      <c r="BY427" s="124"/>
      <c r="BZ427" s="124"/>
      <c r="CA427" s="124"/>
      <c r="CB427" s="124"/>
      <c r="CC427" s="124"/>
      <c r="CD427" s="124"/>
      <c r="CE427" s="124"/>
      <c r="CF427" s="124"/>
      <c r="CG427" s="124"/>
      <c r="CH427" s="124"/>
      <c r="CI427" s="124"/>
      <c r="CJ427" s="124"/>
      <c r="CK427" s="124"/>
      <c r="CL427" s="124"/>
      <c r="CM427" s="124"/>
      <c r="CN427" s="124"/>
      <c r="CO427" s="124"/>
      <c r="CP427" s="124"/>
      <c r="CQ427" s="124"/>
      <c r="CR427" s="124"/>
      <c r="CS427" s="124"/>
      <c r="CT427" s="124"/>
      <c r="CU427" s="124"/>
      <c r="CV427" s="124"/>
      <c r="CW427" s="124"/>
      <c r="CX427" s="124"/>
      <c r="CY427" s="124"/>
      <c r="CZ427" s="124"/>
      <c r="DA427" s="124"/>
      <c r="DB427" s="124"/>
      <c r="DC427" s="124"/>
      <c r="DD427" s="124"/>
      <c r="DE427" s="124"/>
      <c r="DF427" s="124"/>
      <c r="DG427" s="124"/>
      <c r="DH427" s="124"/>
      <c r="DI427" s="124"/>
      <c r="DJ427" s="124"/>
      <c r="DK427" s="124"/>
      <c r="DL427" s="124"/>
      <c r="DM427" s="124"/>
      <c r="DN427" s="124"/>
      <c r="DO427" s="124"/>
      <c r="DP427" s="124"/>
      <c r="DQ427" s="124"/>
      <c r="DR427" s="124"/>
      <c r="DS427" s="124"/>
      <c r="DT427" s="124"/>
      <c r="DU427" s="124"/>
      <c r="DV427" s="124"/>
      <c r="DW427" s="124"/>
      <c r="DX427" s="124"/>
      <c r="DY427" s="124"/>
      <c r="DZ427" s="124"/>
      <c r="EA427" s="124"/>
      <c r="EB427" s="124"/>
      <c r="EC427" s="124"/>
      <c r="ED427" s="124"/>
      <c r="EE427" s="124"/>
      <c r="EF427" s="124"/>
      <c r="EG427" s="124"/>
      <c r="EH427" s="124"/>
      <c r="EI427" s="124"/>
      <c r="EJ427" s="124"/>
      <c r="EK427" s="124"/>
      <c r="EL427" s="124"/>
      <c r="EM427" s="124"/>
      <c r="EN427" s="124"/>
      <c r="EO427" s="124"/>
      <c r="EP427" s="124"/>
      <c r="EQ427" s="124"/>
      <c r="ER427" s="124"/>
      <c r="ES427" s="124"/>
      <c r="ET427" s="124"/>
      <c r="EU427" s="124"/>
      <c r="EV427" s="124"/>
      <c r="EW427" s="124"/>
      <c r="EX427" s="124"/>
      <c r="EY427" s="124"/>
      <c r="EZ427" s="124"/>
      <c r="FA427" s="124"/>
      <c r="FB427" s="124"/>
    </row>
    <row r="428" spans="1:158" s="152" customFormat="1" ht="15">
      <c r="A428" s="114"/>
      <c r="B428" s="182" t="s">
        <v>937</v>
      </c>
      <c r="C428" s="176" t="s">
        <v>735</v>
      </c>
      <c r="D428" s="176">
        <v>42</v>
      </c>
      <c r="E428" s="181"/>
      <c r="F428" s="181"/>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3"/>
      <c r="AY428" s="163"/>
      <c r="AZ428" s="163"/>
      <c r="BA428" s="163"/>
      <c r="BB428" s="163"/>
      <c r="BC428" s="163"/>
      <c r="BD428" s="163"/>
      <c r="BE428" s="163"/>
      <c r="BF428" s="163"/>
      <c r="BG428" s="163"/>
      <c r="BH428" s="163"/>
      <c r="BI428" s="163"/>
      <c r="BJ428" s="163"/>
      <c r="BK428" s="163"/>
      <c r="BL428" s="163"/>
      <c r="BM428" s="163"/>
      <c r="BN428" s="163"/>
      <c r="BO428" s="163"/>
      <c r="BP428" s="163"/>
      <c r="BQ428" s="163"/>
      <c r="BR428" s="163"/>
      <c r="BS428" s="163"/>
      <c r="BT428" s="163"/>
      <c r="BU428" s="163"/>
      <c r="BV428" s="163"/>
      <c r="BW428" s="163"/>
      <c r="BX428" s="163"/>
      <c r="BY428" s="163"/>
      <c r="BZ428" s="163"/>
      <c r="CA428" s="163"/>
      <c r="CB428" s="163"/>
      <c r="CC428" s="163"/>
      <c r="CD428" s="163"/>
      <c r="CE428" s="163"/>
      <c r="CF428" s="163"/>
      <c r="CG428" s="163"/>
      <c r="CH428" s="163"/>
      <c r="CI428" s="163"/>
      <c r="CJ428" s="163"/>
      <c r="CK428" s="163"/>
      <c r="CL428" s="163"/>
      <c r="CM428" s="163"/>
      <c r="CN428" s="163"/>
      <c r="CO428" s="163"/>
      <c r="CP428" s="163"/>
      <c r="CQ428" s="163"/>
      <c r="CR428" s="163"/>
      <c r="CS428" s="163"/>
      <c r="CT428" s="163"/>
      <c r="CU428" s="163"/>
      <c r="CV428" s="163"/>
      <c r="CW428" s="163"/>
      <c r="CX428" s="163"/>
      <c r="CY428" s="163"/>
      <c r="CZ428" s="163"/>
      <c r="DA428" s="163"/>
      <c r="DB428" s="163"/>
      <c r="DC428" s="163"/>
      <c r="DD428" s="163"/>
      <c r="DE428" s="163"/>
      <c r="DF428" s="163"/>
      <c r="DG428" s="163"/>
      <c r="DH428" s="163"/>
      <c r="DI428" s="163"/>
      <c r="DJ428" s="163"/>
      <c r="DK428" s="163"/>
      <c r="DL428" s="163"/>
      <c r="DM428" s="163"/>
      <c r="DN428" s="163"/>
      <c r="DO428" s="163"/>
      <c r="DP428" s="163"/>
      <c r="DQ428" s="163"/>
      <c r="DR428" s="163"/>
      <c r="DS428" s="163"/>
      <c r="DT428" s="163"/>
      <c r="DU428" s="163"/>
      <c r="DV428" s="163"/>
      <c r="DW428" s="163"/>
      <c r="DX428" s="163"/>
      <c r="DY428" s="163"/>
      <c r="DZ428" s="163"/>
      <c r="EA428" s="163"/>
      <c r="EB428" s="163"/>
      <c r="EC428" s="163"/>
      <c r="ED428" s="163"/>
      <c r="EE428" s="163"/>
      <c r="EF428" s="163"/>
      <c r="EG428" s="163"/>
      <c r="EH428" s="163"/>
      <c r="EI428" s="163"/>
      <c r="EJ428" s="163"/>
      <c r="EK428" s="163"/>
      <c r="EL428" s="163"/>
      <c r="EM428" s="163"/>
      <c r="EN428" s="163"/>
      <c r="EO428" s="163"/>
      <c r="EP428" s="163"/>
      <c r="EQ428" s="163"/>
      <c r="ER428" s="163"/>
      <c r="ES428" s="163"/>
      <c r="ET428" s="163"/>
      <c r="EU428" s="163"/>
      <c r="EV428" s="163"/>
      <c r="EW428" s="163"/>
      <c r="EX428" s="163"/>
      <c r="EY428" s="163"/>
      <c r="EZ428" s="163"/>
      <c r="FA428" s="163"/>
      <c r="FB428" s="163"/>
    </row>
    <row r="429" spans="1:155" s="152" customFormat="1" ht="15">
      <c r="A429" s="114"/>
      <c r="B429" s="176" t="s">
        <v>483</v>
      </c>
      <c r="C429" s="176" t="s">
        <v>727</v>
      </c>
      <c r="D429" s="176">
        <v>2</v>
      </c>
      <c r="E429" s="183"/>
      <c r="F429" s="18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3"/>
      <c r="AY429" s="163"/>
      <c r="AZ429" s="163"/>
      <c r="BA429" s="163"/>
      <c r="BB429" s="163"/>
      <c r="BC429" s="163"/>
      <c r="BD429" s="163"/>
      <c r="BE429" s="163"/>
      <c r="BF429" s="163"/>
      <c r="BG429" s="163"/>
      <c r="BH429" s="163"/>
      <c r="BI429" s="163"/>
      <c r="BJ429" s="163"/>
      <c r="BK429" s="163"/>
      <c r="BL429" s="163"/>
      <c r="BM429" s="163"/>
      <c r="BN429" s="163"/>
      <c r="BO429" s="163"/>
      <c r="BP429" s="163"/>
      <c r="BQ429" s="163"/>
      <c r="BR429" s="163"/>
      <c r="BS429" s="163"/>
      <c r="BT429" s="163"/>
      <c r="BU429" s="163"/>
      <c r="BV429" s="163"/>
      <c r="BW429" s="163"/>
      <c r="BX429" s="163"/>
      <c r="BY429" s="163"/>
      <c r="BZ429" s="163"/>
      <c r="CA429" s="163"/>
      <c r="CB429" s="163"/>
      <c r="CC429" s="163"/>
      <c r="CD429" s="163"/>
      <c r="CE429" s="163"/>
      <c r="CF429" s="163"/>
      <c r="CG429" s="163"/>
      <c r="CH429" s="163"/>
      <c r="CI429" s="163"/>
      <c r="CJ429" s="163"/>
      <c r="CK429" s="163"/>
      <c r="CL429" s="163"/>
      <c r="CM429" s="163"/>
      <c r="CN429" s="163"/>
      <c r="CO429" s="163"/>
      <c r="CP429" s="163"/>
      <c r="CQ429" s="163"/>
      <c r="CR429" s="163"/>
      <c r="CS429" s="163"/>
      <c r="CT429" s="163"/>
      <c r="CU429" s="163"/>
      <c r="CV429" s="163"/>
      <c r="CW429" s="163"/>
      <c r="CX429" s="163"/>
      <c r="CY429" s="163"/>
      <c r="CZ429" s="163"/>
      <c r="DA429" s="163"/>
      <c r="DB429" s="163"/>
      <c r="DC429" s="163"/>
      <c r="DD429" s="163"/>
      <c r="DE429" s="163"/>
      <c r="DF429" s="163"/>
      <c r="DG429" s="163"/>
      <c r="DH429" s="163"/>
      <c r="DI429" s="163"/>
      <c r="DJ429" s="163"/>
      <c r="DK429" s="163"/>
      <c r="DL429" s="163"/>
      <c r="DM429" s="163"/>
      <c r="DN429" s="163"/>
      <c r="DO429" s="163"/>
      <c r="DP429" s="163"/>
      <c r="DQ429" s="163"/>
      <c r="DR429" s="163"/>
      <c r="DS429" s="163"/>
      <c r="DT429" s="163"/>
      <c r="DU429" s="163"/>
      <c r="DV429" s="163"/>
      <c r="DW429" s="163"/>
      <c r="DX429" s="163"/>
      <c r="DY429" s="163"/>
      <c r="DZ429" s="163"/>
      <c r="EA429" s="163"/>
      <c r="EB429" s="163"/>
      <c r="EC429" s="163"/>
      <c r="ED429" s="163"/>
      <c r="EE429" s="163"/>
      <c r="EF429" s="163"/>
      <c r="EG429" s="163"/>
      <c r="EH429" s="163"/>
      <c r="EI429" s="163"/>
      <c r="EJ429" s="163"/>
      <c r="EK429" s="163"/>
      <c r="EL429" s="163"/>
      <c r="EM429" s="163"/>
      <c r="EN429" s="163"/>
      <c r="EO429" s="163"/>
      <c r="EP429" s="163"/>
      <c r="EQ429" s="163"/>
      <c r="ER429" s="163"/>
      <c r="ES429" s="163"/>
      <c r="ET429" s="163"/>
      <c r="EU429" s="163"/>
      <c r="EV429" s="163"/>
      <c r="EW429" s="163"/>
      <c r="EX429" s="163"/>
      <c r="EY429" s="163"/>
    </row>
    <row r="430" spans="2:6" ht="15">
      <c r="B430" s="182" t="s">
        <v>154</v>
      </c>
      <c r="C430" s="176" t="s">
        <v>872</v>
      </c>
      <c r="D430" s="176">
        <v>1</v>
      </c>
      <c r="E430" s="181"/>
      <c r="F430" s="181"/>
    </row>
    <row r="431" spans="2:6" ht="15">
      <c r="B431" s="182" t="s">
        <v>155</v>
      </c>
      <c r="C431" s="176" t="s">
        <v>872</v>
      </c>
      <c r="D431" s="176">
        <v>1</v>
      </c>
      <c r="E431" s="181"/>
      <c r="F431" s="181"/>
    </row>
    <row r="432" spans="2:6" ht="15">
      <c r="B432" s="182" t="s">
        <v>156</v>
      </c>
      <c r="C432" s="176" t="s">
        <v>872</v>
      </c>
      <c r="D432" s="176">
        <v>1</v>
      </c>
      <c r="E432" s="181"/>
      <c r="F432" s="181"/>
    </row>
    <row r="433" spans="2:6" ht="75">
      <c r="B433" s="182" t="s">
        <v>194</v>
      </c>
      <c r="C433" s="176" t="s">
        <v>735</v>
      </c>
      <c r="D433" s="176">
        <v>3.5</v>
      </c>
      <c r="E433" s="181"/>
      <c r="F433" s="181"/>
    </row>
    <row r="434" spans="2:6" ht="15">
      <c r="B434" s="182"/>
      <c r="C434" s="176"/>
      <c r="D434" s="176"/>
      <c r="E434" s="181"/>
      <c r="F434" s="181"/>
    </row>
    <row r="435" spans="2:6" ht="15">
      <c r="B435" s="182"/>
      <c r="C435" s="176"/>
      <c r="D435" s="176"/>
      <c r="E435" s="181"/>
      <c r="F435" s="181"/>
    </row>
    <row r="436" spans="2:6" ht="15">
      <c r="B436" s="176"/>
      <c r="C436" s="176"/>
      <c r="D436" s="176"/>
      <c r="E436" s="181"/>
      <c r="F436" s="181"/>
    </row>
    <row r="437" spans="2:6" ht="30">
      <c r="B437" s="176" t="s">
        <v>494</v>
      </c>
      <c r="C437" s="176"/>
      <c r="D437" s="176"/>
      <c r="E437" s="184"/>
      <c r="F437" s="184"/>
    </row>
    <row r="438" spans="2:7" ht="15">
      <c r="B438" s="176" t="s">
        <v>485</v>
      </c>
      <c r="C438" s="176"/>
      <c r="D438" s="176"/>
      <c r="E438" s="183"/>
      <c r="F438" s="183"/>
      <c r="G438" s="184"/>
    </row>
    <row r="439" spans="2:6" ht="30">
      <c r="B439" s="176" t="s">
        <v>484</v>
      </c>
      <c r="C439" s="176" t="s">
        <v>735</v>
      </c>
      <c r="D439" s="176">
        <v>25</v>
      </c>
      <c r="E439" s="183"/>
      <c r="F439" s="183"/>
    </row>
    <row r="440" spans="2:6" ht="45">
      <c r="B440" s="176" t="s">
        <v>482</v>
      </c>
      <c r="C440" s="176" t="s">
        <v>259</v>
      </c>
      <c r="D440" s="176">
        <v>1</v>
      </c>
      <c r="E440" s="183"/>
      <c r="F440" s="183"/>
    </row>
    <row r="441" spans="2:6" ht="15">
      <c r="B441" s="176"/>
      <c r="C441" s="176"/>
      <c r="D441" s="176"/>
      <c r="E441" s="183"/>
      <c r="F441" s="183"/>
    </row>
    <row r="442" spans="1:6" ht="15">
      <c r="A442" s="161"/>
      <c r="B442" s="176"/>
      <c r="C442" s="176"/>
      <c r="D442" s="176"/>
      <c r="F442" s="154"/>
    </row>
    <row r="443" spans="2:7" ht="15">
      <c r="B443" s="176" t="s">
        <v>481</v>
      </c>
      <c r="C443" s="176"/>
      <c r="D443" s="176"/>
      <c r="E443" s="184"/>
      <c r="F443" s="184"/>
      <c r="G443" s="184"/>
    </row>
    <row r="444" spans="2:7" ht="15">
      <c r="B444" s="176" t="s">
        <v>486</v>
      </c>
      <c r="C444" s="176"/>
      <c r="D444" s="176"/>
      <c r="E444" s="183"/>
      <c r="F444" s="183"/>
      <c r="G444" s="184"/>
    </row>
    <row r="445" spans="2:7" ht="15">
      <c r="B445" s="176"/>
      <c r="C445" s="176"/>
      <c r="D445" s="176"/>
      <c r="E445" s="183"/>
      <c r="F445" s="183"/>
      <c r="G445" s="184"/>
    </row>
    <row r="446" spans="2:7" ht="15">
      <c r="B446" s="176" t="s">
        <v>479</v>
      </c>
      <c r="C446" s="176"/>
      <c r="D446" s="176"/>
      <c r="E446" s="183"/>
      <c r="F446" s="183"/>
      <c r="G446" s="184"/>
    </row>
    <row r="447" spans="2:7" ht="30">
      <c r="B447" s="176" t="s">
        <v>487</v>
      </c>
      <c r="C447" s="176"/>
      <c r="D447" s="176"/>
      <c r="E447" s="183"/>
      <c r="F447" s="183"/>
      <c r="G447" s="184"/>
    </row>
    <row r="448" spans="1:6" s="163" customFormat="1" ht="30">
      <c r="A448" s="114"/>
      <c r="B448" s="176" t="s">
        <v>488</v>
      </c>
      <c r="C448" s="176"/>
      <c r="D448" s="176"/>
      <c r="E448" s="183"/>
      <c r="F448" s="183"/>
    </row>
    <row r="449" spans="2:9" ht="15">
      <c r="B449" s="176" t="s">
        <v>489</v>
      </c>
      <c r="C449" s="176"/>
      <c r="D449" s="176"/>
      <c r="E449" s="183"/>
      <c r="F449" s="183"/>
      <c r="G449" s="184"/>
      <c r="H449" s="184"/>
      <c r="I449" s="185"/>
    </row>
    <row r="450" spans="2:9" ht="15">
      <c r="B450" s="176" t="s">
        <v>490</v>
      </c>
      <c r="C450" s="176" t="s">
        <v>727</v>
      </c>
      <c r="D450" s="176">
        <v>1</v>
      </c>
      <c r="E450" s="183"/>
      <c r="F450" s="183"/>
      <c r="G450" s="184"/>
      <c r="H450" s="184"/>
      <c r="I450" s="185"/>
    </row>
    <row r="451" spans="2:9" ht="15">
      <c r="B451" s="176" t="s">
        <v>492</v>
      </c>
      <c r="C451" s="176" t="s">
        <v>727</v>
      </c>
      <c r="D451" s="176">
        <v>1</v>
      </c>
      <c r="E451" s="183"/>
      <c r="F451" s="183"/>
      <c r="G451" s="184"/>
      <c r="H451" s="184"/>
      <c r="I451" s="185"/>
    </row>
    <row r="452" spans="2:9" ht="15">
      <c r="B452" s="176"/>
      <c r="C452" s="176"/>
      <c r="D452" s="176"/>
      <c r="E452" s="183"/>
      <c r="F452" s="183"/>
      <c r="G452" s="184"/>
      <c r="H452" s="184"/>
      <c r="I452" s="185"/>
    </row>
    <row r="453" spans="2:9" ht="15">
      <c r="B453" s="176" t="s">
        <v>480</v>
      </c>
      <c r="C453" s="176" t="s">
        <v>727</v>
      </c>
      <c r="D453" s="176">
        <v>2</v>
      </c>
      <c r="E453" s="183"/>
      <c r="F453" s="183"/>
      <c r="G453" s="184"/>
      <c r="H453" s="184"/>
      <c r="I453" s="185"/>
    </row>
    <row r="454" spans="2:9" ht="15">
      <c r="B454" s="176" t="s">
        <v>493</v>
      </c>
      <c r="C454" s="176" t="s">
        <v>727</v>
      </c>
      <c r="D454" s="176">
        <v>2</v>
      </c>
      <c r="E454" s="183"/>
      <c r="F454" s="183"/>
      <c r="G454" s="184"/>
      <c r="H454" s="184"/>
      <c r="I454" s="185"/>
    </row>
    <row r="455" spans="2:9" ht="75">
      <c r="B455" s="182" t="s">
        <v>194</v>
      </c>
      <c r="C455" s="176" t="s">
        <v>735</v>
      </c>
      <c r="D455" s="176">
        <v>3.5</v>
      </c>
      <c r="E455" s="183"/>
      <c r="F455" s="183"/>
      <c r="G455" s="184"/>
      <c r="H455" s="184"/>
      <c r="I455" s="185"/>
    </row>
    <row r="456" spans="2:9" ht="15">
      <c r="B456" s="186"/>
      <c r="C456" s="183"/>
      <c r="D456" s="183"/>
      <c r="E456" s="183"/>
      <c r="F456" s="183"/>
      <c r="G456" s="184"/>
      <c r="H456" s="184"/>
      <c r="I456" s="185"/>
    </row>
    <row r="457" spans="1:9" ht="15">
      <c r="A457" s="175" t="s">
        <v>157</v>
      </c>
      <c r="B457" s="151" t="s">
        <v>158</v>
      </c>
      <c r="C457" s="151" t="s">
        <v>325</v>
      </c>
      <c r="D457" s="120">
        <v>1</v>
      </c>
      <c r="E457" s="159"/>
      <c r="F457" s="129"/>
      <c r="G457" s="184"/>
      <c r="H457" s="184"/>
      <c r="I457" s="185"/>
    </row>
    <row r="458" spans="1:9" ht="15">
      <c r="A458" s="131"/>
      <c r="B458" s="120"/>
      <c r="C458" s="124"/>
      <c r="D458" s="187"/>
      <c r="E458" s="159"/>
      <c r="F458" s="188"/>
      <c r="G458" s="184"/>
      <c r="H458" s="184"/>
      <c r="I458" s="185"/>
    </row>
    <row r="459" spans="1:9" ht="15">
      <c r="A459" s="131"/>
      <c r="B459" s="137" t="s">
        <v>159</v>
      </c>
      <c r="C459" s="124"/>
      <c r="D459" s="187"/>
      <c r="E459" s="159"/>
      <c r="F459" s="188"/>
      <c r="G459" s="184"/>
      <c r="H459" s="184"/>
      <c r="I459" s="185"/>
    </row>
    <row r="460" spans="1:9" ht="30">
      <c r="A460" s="131"/>
      <c r="B460" s="137" t="s">
        <v>160</v>
      </c>
      <c r="C460" s="124"/>
      <c r="D460" s="187"/>
      <c r="E460" s="159"/>
      <c r="F460" s="188"/>
      <c r="G460" s="184"/>
      <c r="H460" s="184"/>
      <c r="I460" s="185"/>
    </row>
    <row r="461" spans="2:9" ht="60">
      <c r="B461" s="121" t="s">
        <v>161</v>
      </c>
      <c r="C461" s="177"/>
      <c r="E461" s="189"/>
      <c r="F461" s="129"/>
      <c r="G461" s="184"/>
      <c r="H461" s="184"/>
      <c r="I461" s="185"/>
    </row>
    <row r="462" spans="2:9" ht="45">
      <c r="B462" s="121" t="s">
        <v>491</v>
      </c>
      <c r="C462" s="177"/>
      <c r="E462" s="189"/>
      <c r="F462" s="129"/>
      <c r="G462" s="184"/>
      <c r="H462" s="184"/>
      <c r="I462" s="185"/>
    </row>
    <row r="463" spans="2:6" ht="15">
      <c r="B463" s="121" t="s">
        <v>162</v>
      </c>
      <c r="C463" s="177"/>
      <c r="E463" s="189"/>
      <c r="F463" s="129"/>
    </row>
    <row r="464" spans="1:157" s="120" customFormat="1" ht="15">
      <c r="A464" s="114"/>
      <c r="B464" s="121"/>
      <c r="C464" s="177"/>
      <c r="D464" s="134"/>
      <c r="E464" s="189"/>
      <c r="F464" s="129"/>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c r="AR464" s="124"/>
      <c r="AS464" s="124"/>
      <c r="AT464" s="124"/>
      <c r="AU464" s="124"/>
      <c r="AV464" s="124"/>
      <c r="AW464" s="124"/>
      <c r="AX464" s="124"/>
      <c r="AY464" s="124"/>
      <c r="AZ464" s="124"/>
      <c r="BA464" s="124"/>
      <c r="BB464" s="124"/>
      <c r="BC464" s="124"/>
      <c r="BD464" s="124"/>
      <c r="BE464" s="124"/>
      <c r="BF464" s="124"/>
      <c r="BG464" s="124"/>
      <c r="BH464" s="124"/>
      <c r="BI464" s="124"/>
      <c r="BJ464" s="124"/>
      <c r="BK464" s="124"/>
      <c r="BL464" s="124"/>
      <c r="BM464" s="124"/>
      <c r="BN464" s="124"/>
      <c r="BO464" s="124"/>
      <c r="BP464" s="124"/>
      <c r="BQ464" s="124"/>
      <c r="BR464" s="124"/>
      <c r="BS464" s="124"/>
      <c r="BT464" s="124"/>
      <c r="BU464" s="124"/>
      <c r="BV464" s="124"/>
      <c r="BW464" s="124"/>
      <c r="BX464" s="124"/>
      <c r="BY464" s="124"/>
      <c r="BZ464" s="124"/>
      <c r="CA464" s="124"/>
      <c r="CB464" s="124"/>
      <c r="CC464" s="124"/>
      <c r="CD464" s="124"/>
      <c r="CE464" s="124"/>
      <c r="CF464" s="124"/>
      <c r="CG464" s="124"/>
      <c r="CH464" s="124"/>
      <c r="CI464" s="124"/>
      <c r="CJ464" s="124"/>
      <c r="CK464" s="124"/>
      <c r="CL464" s="124"/>
      <c r="CM464" s="124"/>
      <c r="CN464" s="124"/>
      <c r="CO464" s="124"/>
      <c r="CP464" s="124"/>
      <c r="CQ464" s="124"/>
      <c r="CR464" s="124"/>
      <c r="CS464" s="124"/>
      <c r="CT464" s="124"/>
      <c r="CU464" s="124"/>
      <c r="CV464" s="124"/>
      <c r="CW464" s="124"/>
      <c r="CX464" s="124"/>
      <c r="CY464" s="124"/>
      <c r="CZ464" s="124"/>
      <c r="DA464" s="124"/>
      <c r="DB464" s="124"/>
      <c r="DC464" s="124"/>
      <c r="DD464" s="124"/>
      <c r="DE464" s="124"/>
      <c r="DF464" s="124"/>
      <c r="DG464" s="124"/>
      <c r="DH464" s="124"/>
      <c r="DI464" s="124"/>
      <c r="DJ464" s="124"/>
      <c r="DK464" s="124"/>
      <c r="DL464" s="124"/>
      <c r="DM464" s="124"/>
      <c r="DN464" s="124"/>
      <c r="DO464" s="124"/>
      <c r="DP464" s="124"/>
      <c r="DQ464" s="124"/>
      <c r="DR464" s="124"/>
      <c r="DS464" s="124"/>
      <c r="DT464" s="124"/>
      <c r="DU464" s="124"/>
      <c r="DV464" s="124"/>
      <c r="DW464" s="124"/>
      <c r="DX464" s="124"/>
      <c r="DY464" s="124"/>
      <c r="DZ464" s="124"/>
      <c r="EA464" s="124"/>
      <c r="EB464" s="124"/>
      <c r="EC464" s="124"/>
      <c r="ED464" s="124"/>
      <c r="EE464" s="124"/>
      <c r="EF464" s="124"/>
      <c r="EG464" s="124"/>
      <c r="EH464" s="124"/>
      <c r="EI464" s="124"/>
      <c r="EJ464" s="124"/>
      <c r="EK464" s="124"/>
      <c r="EL464" s="124"/>
      <c r="EM464" s="124"/>
      <c r="EN464" s="124"/>
      <c r="EO464" s="124"/>
      <c r="EP464" s="124"/>
      <c r="EQ464" s="124"/>
      <c r="ER464" s="124"/>
      <c r="ES464" s="124"/>
      <c r="ET464" s="124"/>
      <c r="EU464" s="124"/>
      <c r="EV464" s="124"/>
      <c r="EW464" s="124"/>
      <c r="EX464" s="124"/>
      <c r="EY464" s="124"/>
      <c r="EZ464" s="124"/>
      <c r="FA464" s="124"/>
    </row>
    <row r="465" spans="1:157" s="120" customFormat="1" ht="15">
      <c r="A465" s="114"/>
      <c r="B465" s="121"/>
      <c r="C465" s="177"/>
      <c r="D465" s="134"/>
      <c r="E465" s="189"/>
      <c r="F465" s="129"/>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c r="AR465" s="124"/>
      <c r="AS465" s="124"/>
      <c r="AT465" s="124"/>
      <c r="AU465" s="124"/>
      <c r="AV465" s="124"/>
      <c r="AW465" s="124"/>
      <c r="AX465" s="124"/>
      <c r="AY465" s="124"/>
      <c r="AZ465" s="124"/>
      <c r="BA465" s="124"/>
      <c r="BB465" s="124"/>
      <c r="BC465" s="124"/>
      <c r="BD465" s="124"/>
      <c r="BE465" s="124"/>
      <c r="BF465" s="124"/>
      <c r="BG465" s="124"/>
      <c r="BH465" s="124"/>
      <c r="BI465" s="124"/>
      <c r="BJ465" s="124"/>
      <c r="BK465" s="124"/>
      <c r="BL465" s="124"/>
      <c r="BM465" s="124"/>
      <c r="BN465" s="124"/>
      <c r="BO465" s="124"/>
      <c r="BP465" s="124"/>
      <c r="BQ465" s="124"/>
      <c r="BR465" s="124"/>
      <c r="BS465" s="124"/>
      <c r="BT465" s="124"/>
      <c r="BU465" s="124"/>
      <c r="BV465" s="124"/>
      <c r="BW465" s="124"/>
      <c r="BX465" s="124"/>
      <c r="BY465" s="124"/>
      <c r="BZ465" s="124"/>
      <c r="CA465" s="124"/>
      <c r="CB465" s="124"/>
      <c r="CC465" s="124"/>
      <c r="CD465" s="124"/>
      <c r="CE465" s="124"/>
      <c r="CF465" s="124"/>
      <c r="CG465" s="124"/>
      <c r="CH465" s="124"/>
      <c r="CI465" s="124"/>
      <c r="CJ465" s="124"/>
      <c r="CK465" s="124"/>
      <c r="CL465" s="124"/>
      <c r="CM465" s="124"/>
      <c r="CN465" s="124"/>
      <c r="CO465" s="124"/>
      <c r="CP465" s="124"/>
      <c r="CQ465" s="124"/>
      <c r="CR465" s="124"/>
      <c r="CS465" s="124"/>
      <c r="CT465" s="124"/>
      <c r="CU465" s="124"/>
      <c r="CV465" s="124"/>
      <c r="CW465" s="124"/>
      <c r="CX465" s="124"/>
      <c r="CY465" s="124"/>
      <c r="CZ465" s="124"/>
      <c r="DA465" s="124"/>
      <c r="DB465" s="124"/>
      <c r="DC465" s="124"/>
      <c r="DD465" s="124"/>
      <c r="DE465" s="124"/>
      <c r="DF465" s="124"/>
      <c r="DG465" s="124"/>
      <c r="DH465" s="124"/>
      <c r="DI465" s="124"/>
      <c r="DJ465" s="124"/>
      <c r="DK465" s="124"/>
      <c r="DL465" s="124"/>
      <c r="DM465" s="124"/>
      <c r="DN465" s="124"/>
      <c r="DO465" s="124"/>
      <c r="DP465" s="124"/>
      <c r="DQ465" s="124"/>
      <c r="DR465" s="124"/>
      <c r="DS465" s="124"/>
      <c r="DT465" s="124"/>
      <c r="DU465" s="124"/>
      <c r="DV465" s="124"/>
      <c r="DW465" s="124"/>
      <c r="DX465" s="124"/>
      <c r="DY465" s="124"/>
      <c r="DZ465" s="124"/>
      <c r="EA465" s="124"/>
      <c r="EB465" s="124"/>
      <c r="EC465" s="124"/>
      <c r="ED465" s="124"/>
      <c r="EE465" s="124"/>
      <c r="EF465" s="124"/>
      <c r="EG465" s="124"/>
      <c r="EH465" s="124"/>
      <c r="EI465" s="124"/>
      <c r="EJ465" s="124"/>
      <c r="EK465" s="124"/>
      <c r="EL465" s="124"/>
      <c r="EM465" s="124"/>
      <c r="EN465" s="124"/>
      <c r="EO465" s="124"/>
      <c r="EP465" s="124"/>
      <c r="EQ465" s="124"/>
      <c r="ER465" s="124"/>
      <c r="ES465" s="124"/>
      <c r="ET465" s="124"/>
      <c r="EU465" s="124"/>
      <c r="EV465" s="124"/>
      <c r="EW465" s="124"/>
      <c r="EX465" s="124"/>
      <c r="EY465" s="124"/>
      <c r="EZ465" s="124"/>
      <c r="FA465" s="124"/>
    </row>
    <row r="466" spans="1:157" s="120" customFormat="1" ht="15">
      <c r="A466" s="190"/>
      <c r="B466" s="191"/>
      <c r="C466" s="163"/>
      <c r="D466" s="192"/>
      <c r="E466" s="160"/>
      <c r="F466" s="166"/>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c r="AR466" s="124"/>
      <c r="AS466" s="124"/>
      <c r="AT466" s="124"/>
      <c r="AU466" s="124"/>
      <c r="AV466" s="124"/>
      <c r="AW466" s="124"/>
      <c r="AX466" s="124"/>
      <c r="AY466" s="124"/>
      <c r="AZ466" s="124"/>
      <c r="BA466" s="124"/>
      <c r="BB466" s="124"/>
      <c r="BC466" s="124"/>
      <c r="BD466" s="124"/>
      <c r="BE466" s="124"/>
      <c r="BF466" s="124"/>
      <c r="BG466" s="124"/>
      <c r="BH466" s="124"/>
      <c r="BI466" s="124"/>
      <c r="BJ466" s="124"/>
      <c r="BK466" s="124"/>
      <c r="BL466" s="124"/>
      <c r="BM466" s="124"/>
      <c r="BN466" s="124"/>
      <c r="BO466" s="124"/>
      <c r="BP466" s="124"/>
      <c r="BQ466" s="124"/>
      <c r="BR466" s="124"/>
      <c r="BS466" s="124"/>
      <c r="BT466" s="124"/>
      <c r="BU466" s="124"/>
      <c r="BV466" s="124"/>
      <c r="BW466" s="124"/>
      <c r="BX466" s="124"/>
      <c r="BY466" s="124"/>
      <c r="BZ466" s="124"/>
      <c r="CA466" s="124"/>
      <c r="CB466" s="124"/>
      <c r="CC466" s="124"/>
      <c r="CD466" s="124"/>
      <c r="CE466" s="124"/>
      <c r="CF466" s="124"/>
      <c r="CG466" s="124"/>
      <c r="CH466" s="124"/>
      <c r="CI466" s="124"/>
      <c r="CJ466" s="124"/>
      <c r="CK466" s="124"/>
      <c r="CL466" s="124"/>
      <c r="CM466" s="124"/>
      <c r="CN466" s="124"/>
      <c r="CO466" s="124"/>
      <c r="CP466" s="124"/>
      <c r="CQ466" s="124"/>
      <c r="CR466" s="124"/>
      <c r="CS466" s="124"/>
      <c r="CT466" s="124"/>
      <c r="CU466" s="124"/>
      <c r="CV466" s="124"/>
      <c r="CW466" s="124"/>
      <c r="CX466" s="124"/>
      <c r="CY466" s="124"/>
      <c r="CZ466" s="124"/>
      <c r="DA466" s="124"/>
      <c r="DB466" s="124"/>
      <c r="DC466" s="124"/>
      <c r="DD466" s="124"/>
      <c r="DE466" s="124"/>
      <c r="DF466" s="124"/>
      <c r="DG466" s="124"/>
      <c r="DH466" s="124"/>
      <c r="DI466" s="124"/>
      <c r="DJ466" s="124"/>
      <c r="DK466" s="124"/>
      <c r="DL466" s="124"/>
      <c r="DM466" s="124"/>
      <c r="DN466" s="124"/>
      <c r="DO466" s="124"/>
      <c r="DP466" s="124"/>
      <c r="DQ466" s="124"/>
      <c r="DR466" s="124"/>
      <c r="DS466" s="124"/>
      <c r="DT466" s="124"/>
      <c r="DU466" s="124"/>
      <c r="DV466" s="124"/>
      <c r="DW466" s="124"/>
      <c r="DX466" s="124"/>
      <c r="DY466" s="124"/>
      <c r="DZ466" s="124"/>
      <c r="EA466" s="124"/>
      <c r="EB466" s="124"/>
      <c r="EC466" s="124"/>
      <c r="ED466" s="124"/>
      <c r="EE466" s="124"/>
      <c r="EF466" s="124"/>
      <c r="EG466" s="124"/>
      <c r="EH466" s="124"/>
      <c r="EI466" s="124"/>
      <c r="EJ466" s="124"/>
      <c r="EK466" s="124"/>
      <c r="EL466" s="124"/>
      <c r="EM466" s="124"/>
      <c r="EN466" s="124"/>
      <c r="EO466" s="124"/>
      <c r="EP466" s="124"/>
      <c r="EQ466" s="124"/>
      <c r="ER466" s="124"/>
      <c r="ES466" s="124"/>
      <c r="ET466" s="124"/>
      <c r="EU466" s="124"/>
      <c r="EV466" s="124"/>
      <c r="EW466" s="124"/>
      <c r="EX466" s="124"/>
      <c r="EY466" s="124"/>
      <c r="EZ466" s="124"/>
      <c r="FA466" s="124"/>
    </row>
    <row r="467" spans="1:157" s="120" customFormat="1" ht="15">
      <c r="A467" s="143" t="s">
        <v>163</v>
      </c>
      <c r="B467" s="193" t="s">
        <v>164</v>
      </c>
      <c r="C467" s="115" t="s">
        <v>420</v>
      </c>
      <c r="D467" s="127">
        <v>46</v>
      </c>
      <c r="E467" s="128"/>
      <c r="F467" s="129"/>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c r="AP467" s="124"/>
      <c r="AQ467" s="124"/>
      <c r="AR467" s="124"/>
      <c r="AS467" s="124"/>
      <c r="AT467" s="124"/>
      <c r="AU467" s="124"/>
      <c r="AV467" s="124"/>
      <c r="AW467" s="124"/>
      <c r="AX467" s="124"/>
      <c r="AY467" s="124"/>
      <c r="AZ467" s="124"/>
      <c r="BA467" s="124"/>
      <c r="BB467" s="124"/>
      <c r="BC467" s="124"/>
      <c r="BD467" s="124"/>
      <c r="BE467" s="124"/>
      <c r="BF467" s="124"/>
      <c r="BG467" s="124"/>
      <c r="BH467" s="124"/>
      <c r="BI467" s="124"/>
      <c r="BJ467" s="124"/>
      <c r="BK467" s="124"/>
      <c r="BL467" s="124"/>
      <c r="BM467" s="124"/>
      <c r="BN467" s="124"/>
      <c r="BO467" s="124"/>
      <c r="BP467" s="124"/>
      <c r="BQ467" s="124"/>
      <c r="BR467" s="124"/>
      <c r="BS467" s="124"/>
      <c r="BT467" s="124"/>
      <c r="BU467" s="124"/>
      <c r="BV467" s="124"/>
      <c r="BW467" s="124"/>
      <c r="BX467" s="124"/>
      <c r="BY467" s="124"/>
      <c r="BZ467" s="124"/>
      <c r="CA467" s="124"/>
      <c r="CB467" s="124"/>
      <c r="CC467" s="124"/>
      <c r="CD467" s="124"/>
      <c r="CE467" s="124"/>
      <c r="CF467" s="124"/>
      <c r="CG467" s="124"/>
      <c r="CH467" s="124"/>
      <c r="CI467" s="124"/>
      <c r="CJ467" s="124"/>
      <c r="CK467" s="124"/>
      <c r="CL467" s="124"/>
      <c r="CM467" s="124"/>
      <c r="CN467" s="124"/>
      <c r="CO467" s="124"/>
      <c r="CP467" s="124"/>
      <c r="CQ467" s="124"/>
      <c r="CR467" s="124"/>
      <c r="CS467" s="124"/>
      <c r="CT467" s="124"/>
      <c r="CU467" s="124"/>
      <c r="CV467" s="124"/>
      <c r="CW467" s="124"/>
      <c r="CX467" s="124"/>
      <c r="CY467" s="124"/>
      <c r="CZ467" s="124"/>
      <c r="DA467" s="124"/>
      <c r="DB467" s="124"/>
      <c r="DC467" s="124"/>
      <c r="DD467" s="124"/>
      <c r="DE467" s="124"/>
      <c r="DF467" s="124"/>
      <c r="DG467" s="124"/>
      <c r="DH467" s="124"/>
      <c r="DI467" s="124"/>
      <c r="DJ467" s="124"/>
      <c r="DK467" s="124"/>
      <c r="DL467" s="124"/>
      <c r="DM467" s="124"/>
      <c r="DN467" s="124"/>
      <c r="DO467" s="124"/>
      <c r="DP467" s="124"/>
      <c r="DQ467" s="124"/>
      <c r="DR467" s="124"/>
      <c r="DS467" s="124"/>
      <c r="DT467" s="124"/>
      <c r="DU467" s="124"/>
      <c r="DV467" s="124"/>
      <c r="DW467" s="124"/>
      <c r="DX467" s="124"/>
      <c r="DY467" s="124"/>
      <c r="DZ467" s="124"/>
      <c r="EA467" s="124"/>
      <c r="EB467" s="124"/>
      <c r="EC467" s="124"/>
      <c r="ED467" s="124"/>
      <c r="EE467" s="124"/>
      <c r="EF467" s="124"/>
      <c r="EG467" s="124"/>
      <c r="EH467" s="124"/>
      <c r="EI467" s="124"/>
      <c r="EJ467" s="124"/>
      <c r="EK467" s="124"/>
      <c r="EL467" s="124"/>
      <c r="EM467" s="124"/>
      <c r="EN467" s="124"/>
      <c r="EO467" s="124"/>
      <c r="EP467" s="124"/>
      <c r="EQ467" s="124"/>
      <c r="ER467" s="124"/>
      <c r="ES467" s="124"/>
      <c r="ET467" s="124"/>
      <c r="EU467" s="124"/>
      <c r="EV467" s="124"/>
      <c r="EW467" s="124"/>
      <c r="EX467" s="124"/>
      <c r="EY467" s="124"/>
      <c r="EZ467" s="124"/>
      <c r="FA467" s="124"/>
    </row>
    <row r="468" spans="1:157" s="120" customFormat="1" ht="15">
      <c r="A468" s="143"/>
      <c r="B468" s="145"/>
      <c r="C468" s="133"/>
      <c r="D468" s="134"/>
      <c r="E468" s="159"/>
      <c r="F468" s="188"/>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c r="AQ468" s="124"/>
      <c r="AR468" s="124"/>
      <c r="AS468" s="124"/>
      <c r="AT468" s="124"/>
      <c r="AU468" s="124"/>
      <c r="AV468" s="124"/>
      <c r="AW468" s="124"/>
      <c r="AX468" s="124"/>
      <c r="AY468" s="124"/>
      <c r="AZ468" s="124"/>
      <c r="BA468" s="124"/>
      <c r="BB468" s="124"/>
      <c r="BC468" s="124"/>
      <c r="BD468" s="124"/>
      <c r="BE468" s="124"/>
      <c r="BF468" s="124"/>
      <c r="BG468" s="124"/>
      <c r="BH468" s="124"/>
      <c r="BI468" s="124"/>
      <c r="BJ468" s="124"/>
      <c r="BK468" s="124"/>
      <c r="BL468" s="124"/>
      <c r="BM468" s="124"/>
      <c r="BN468" s="124"/>
      <c r="BO468" s="124"/>
      <c r="BP468" s="124"/>
      <c r="BQ468" s="124"/>
      <c r="BR468" s="124"/>
      <c r="BS468" s="124"/>
      <c r="BT468" s="124"/>
      <c r="BU468" s="124"/>
      <c r="BV468" s="124"/>
      <c r="BW468" s="124"/>
      <c r="BX468" s="124"/>
      <c r="BY468" s="124"/>
      <c r="BZ468" s="124"/>
      <c r="CA468" s="124"/>
      <c r="CB468" s="124"/>
      <c r="CC468" s="124"/>
      <c r="CD468" s="124"/>
      <c r="CE468" s="124"/>
      <c r="CF468" s="124"/>
      <c r="CG468" s="124"/>
      <c r="CH468" s="124"/>
      <c r="CI468" s="124"/>
      <c r="CJ468" s="124"/>
      <c r="CK468" s="124"/>
      <c r="CL468" s="124"/>
      <c r="CM468" s="124"/>
      <c r="CN468" s="124"/>
      <c r="CO468" s="124"/>
      <c r="CP468" s="124"/>
      <c r="CQ468" s="124"/>
      <c r="CR468" s="124"/>
      <c r="CS468" s="124"/>
      <c r="CT468" s="124"/>
      <c r="CU468" s="124"/>
      <c r="CV468" s="124"/>
      <c r="CW468" s="124"/>
      <c r="CX468" s="124"/>
      <c r="CY468" s="124"/>
      <c r="CZ468" s="124"/>
      <c r="DA468" s="124"/>
      <c r="DB468" s="124"/>
      <c r="DC468" s="124"/>
      <c r="DD468" s="124"/>
      <c r="DE468" s="124"/>
      <c r="DF468" s="124"/>
      <c r="DG468" s="124"/>
      <c r="DH468" s="124"/>
      <c r="DI468" s="124"/>
      <c r="DJ468" s="124"/>
      <c r="DK468" s="124"/>
      <c r="DL468" s="124"/>
      <c r="DM468" s="124"/>
      <c r="DN468" s="124"/>
      <c r="DO468" s="124"/>
      <c r="DP468" s="124"/>
      <c r="DQ468" s="124"/>
      <c r="DR468" s="124"/>
      <c r="DS468" s="124"/>
      <c r="DT468" s="124"/>
      <c r="DU468" s="124"/>
      <c r="DV468" s="124"/>
      <c r="DW468" s="124"/>
      <c r="DX468" s="124"/>
      <c r="DY468" s="124"/>
      <c r="DZ468" s="124"/>
      <c r="EA468" s="124"/>
      <c r="EB468" s="124"/>
      <c r="EC468" s="124"/>
      <c r="ED468" s="124"/>
      <c r="EE468" s="124"/>
      <c r="EF468" s="124"/>
      <c r="EG468" s="124"/>
      <c r="EH468" s="124"/>
      <c r="EI468" s="124"/>
      <c r="EJ468" s="124"/>
      <c r="EK468" s="124"/>
      <c r="EL468" s="124"/>
      <c r="EM468" s="124"/>
      <c r="EN468" s="124"/>
      <c r="EO468" s="124"/>
      <c r="EP468" s="124"/>
      <c r="EQ468" s="124"/>
      <c r="ER468" s="124"/>
      <c r="ES468" s="124"/>
      <c r="ET468" s="124"/>
      <c r="EU468" s="124"/>
      <c r="EV468" s="124"/>
      <c r="EW468" s="124"/>
      <c r="EX468" s="124"/>
      <c r="EY468" s="124"/>
      <c r="EZ468" s="124"/>
      <c r="FA468" s="124"/>
    </row>
    <row r="469" spans="1:157" s="120" customFormat="1" ht="15">
      <c r="A469" s="143"/>
      <c r="B469" s="121" t="s">
        <v>421</v>
      </c>
      <c r="C469" s="133"/>
      <c r="D469" s="134"/>
      <c r="E469" s="159"/>
      <c r="F469" s="188"/>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c r="AR469" s="124"/>
      <c r="AS469" s="124"/>
      <c r="AT469" s="124"/>
      <c r="AU469" s="124"/>
      <c r="AV469" s="124"/>
      <c r="AW469" s="124"/>
      <c r="AX469" s="124"/>
      <c r="AY469" s="124"/>
      <c r="AZ469" s="124"/>
      <c r="BA469" s="124"/>
      <c r="BB469" s="124"/>
      <c r="BC469" s="124"/>
      <c r="BD469" s="124"/>
      <c r="BE469" s="124"/>
      <c r="BF469" s="124"/>
      <c r="BG469" s="124"/>
      <c r="BH469" s="124"/>
      <c r="BI469" s="124"/>
      <c r="BJ469" s="124"/>
      <c r="BK469" s="124"/>
      <c r="BL469" s="124"/>
      <c r="BM469" s="124"/>
      <c r="BN469" s="124"/>
      <c r="BO469" s="124"/>
      <c r="BP469" s="124"/>
      <c r="BQ469" s="124"/>
      <c r="BR469" s="124"/>
      <c r="BS469" s="124"/>
      <c r="BT469" s="124"/>
      <c r="BU469" s="124"/>
      <c r="BV469" s="124"/>
      <c r="BW469" s="124"/>
      <c r="BX469" s="124"/>
      <c r="BY469" s="124"/>
      <c r="BZ469" s="124"/>
      <c r="CA469" s="124"/>
      <c r="CB469" s="124"/>
      <c r="CC469" s="124"/>
      <c r="CD469" s="124"/>
      <c r="CE469" s="124"/>
      <c r="CF469" s="124"/>
      <c r="CG469" s="124"/>
      <c r="CH469" s="124"/>
      <c r="CI469" s="124"/>
      <c r="CJ469" s="124"/>
      <c r="CK469" s="124"/>
      <c r="CL469" s="124"/>
      <c r="CM469" s="124"/>
      <c r="CN469" s="124"/>
      <c r="CO469" s="124"/>
      <c r="CP469" s="124"/>
      <c r="CQ469" s="124"/>
      <c r="CR469" s="124"/>
      <c r="CS469" s="124"/>
      <c r="CT469" s="124"/>
      <c r="CU469" s="124"/>
      <c r="CV469" s="124"/>
      <c r="CW469" s="124"/>
      <c r="CX469" s="124"/>
      <c r="CY469" s="124"/>
      <c r="CZ469" s="124"/>
      <c r="DA469" s="124"/>
      <c r="DB469" s="124"/>
      <c r="DC469" s="124"/>
      <c r="DD469" s="124"/>
      <c r="DE469" s="124"/>
      <c r="DF469" s="124"/>
      <c r="DG469" s="124"/>
      <c r="DH469" s="124"/>
      <c r="DI469" s="124"/>
      <c r="DJ469" s="124"/>
      <c r="DK469" s="124"/>
      <c r="DL469" s="124"/>
      <c r="DM469" s="124"/>
      <c r="DN469" s="124"/>
      <c r="DO469" s="124"/>
      <c r="DP469" s="124"/>
      <c r="DQ469" s="124"/>
      <c r="DR469" s="124"/>
      <c r="DS469" s="124"/>
      <c r="DT469" s="124"/>
      <c r="DU469" s="124"/>
      <c r="DV469" s="124"/>
      <c r="DW469" s="124"/>
      <c r="DX469" s="124"/>
      <c r="DY469" s="124"/>
      <c r="DZ469" s="124"/>
      <c r="EA469" s="124"/>
      <c r="EB469" s="124"/>
      <c r="EC469" s="124"/>
      <c r="ED469" s="124"/>
      <c r="EE469" s="124"/>
      <c r="EF469" s="124"/>
      <c r="EG469" s="124"/>
      <c r="EH469" s="124"/>
      <c r="EI469" s="124"/>
      <c r="EJ469" s="124"/>
      <c r="EK469" s="124"/>
      <c r="EL469" s="124"/>
      <c r="EM469" s="124"/>
      <c r="EN469" s="124"/>
      <c r="EO469" s="124"/>
      <c r="EP469" s="124"/>
      <c r="EQ469" s="124"/>
      <c r="ER469" s="124"/>
      <c r="ES469" s="124"/>
      <c r="ET469" s="124"/>
      <c r="EU469" s="124"/>
      <c r="EV469" s="124"/>
      <c r="EW469" s="124"/>
      <c r="EX469" s="124"/>
      <c r="EY469" s="124"/>
      <c r="EZ469" s="124"/>
      <c r="FA469" s="124"/>
    </row>
    <row r="470" spans="1:157" s="120" customFormat="1" ht="15">
      <c r="A470" s="143"/>
      <c r="B470" s="121" t="s">
        <v>422</v>
      </c>
      <c r="C470" s="133"/>
      <c r="D470" s="134"/>
      <c r="E470" s="159"/>
      <c r="F470" s="188"/>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124"/>
      <c r="AR470" s="124"/>
      <c r="AS470" s="124"/>
      <c r="AT470" s="124"/>
      <c r="AU470" s="124"/>
      <c r="AV470" s="124"/>
      <c r="AW470" s="124"/>
      <c r="AX470" s="124"/>
      <c r="AY470" s="124"/>
      <c r="AZ470" s="124"/>
      <c r="BA470" s="124"/>
      <c r="BB470" s="124"/>
      <c r="BC470" s="124"/>
      <c r="BD470" s="124"/>
      <c r="BE470" s="124"/>
      <c r="BF470" s="124"/>
      <c r="BG470" s="124"/>
      <c r="BH470" s="124"/>
      <c r="BI470" s="124"/>
      <c r="BJ470" s="124"/>
      <c r="BK470" s="124"/>
      <c r="BL470" s="124"/>
      <c r="BM470" s="124"/>
      <c r="BN470" s="124"/>
      <c r="BO470" s="124"/>
      <c r="BP470" s="124"/>
      <c r="BQ470" s="124"/>
      <c r="BR470" s="124"/>
      <c r="BS470" s="124"/>
      <c r="BT470" s="124"/>
      <c r="BU470" s="124"/>
      <c r="BV470" s="124"/>
      <c r="BW470" s="124"/>
      <c r="BX470" s="124"/>
      <c r="BY470" s="124"/>
      <c r="BZ470" s="124"/>
      <c r="CA470" s="124"/>
      <c r="CB470" s="124"/>
      <c r="CC470" s="124"/>
      <c r="CD470" s="124"/>
      <c r="CE470" s="124"/>
      <c r="CF470" s="124"/>
      <c r="CG470" s="124"/>
      <c r="CH470" s="124"/>
      <c r="CI470" s="124"/>
      <c r="CJ470" s="124"/>
      <c r="CK470" s="124"/>
      <c r="CL470" s="124"/>
      <c r="CM470" s="124"/>
      <c r="CN470" s="124"/>
      <c r="CO470" s="124"/>
      <c r="CP470" s="124"/>
      <c r="CQ470" s="124"/>
      <c r="CR470" s="124"/>
      <c r="CS470" s="124"/>
      <c r="CT470" s="124"/>
      <c r="CU470" s="124"/>
      <c r="CV470" s="124"/>
      <c r="CW470" s="124"/>
      <c r="CX470" s="124"/>
      <c r="CY470" s="124"/>
      <c r="CZ470" s="124"/>
      <c r="DA470" s="124"/>
      <c r="DB470" s="124"/>
      <c r="DC470" s="124"/>
      <c r="DD470" s="124"/>
      <c r="DE470" s="124"/>
      <c r="DF470" s="124"/>
      <c r="DG470" s="124"/>
      <c r="DH470" s="124"/>
      <c r="DI470" s="124"/>
      <c r="DJ470" s="124"/>
      <c r="DK470" s="124"/>
      <c r="DL470" s="124"/>
      <c r="DM470" s="124"/>
      <c r="DN470" s="124"/>
      <c r="DO470" s="124"/>
      <c r="DP470" s="124"/>
      <c r="DQ470" s="124"/>
      <c r="DR470" s="124"/>
      <c r="DS470" s="124"/>
      <c r="DT470" s="124"/>
      <c r="DU470" s="124"/>
      <c r="DV470" s="124"/>
      <c r="DW470" s="124"/>
      <c r="DX470" s="124"/>
      <c r="DY470" s="124"/>
      <c r="DZ470" s="124"/>
      <c r="EA470" s="124"/>
      <c r="EB470" s="124"/>
      <c r="EC470" s="124"/>
      <c r="ED470" s="124"/>
      <c r="EE470" s="124"/>
      <c r="EF470" s="124"/>
      <c r="EG470" s="124"/>
      <c r="EH470" s="124"/>
      <c r="EI470" s="124"/>
      <c r="EJ470" s="124"/>
      <c r="EK470" s="124"/>
      <c r="EL470" s="124"/>
      <c r="EM470" s="124"/>
      <c r="EN470" s="124"/>
      <c r="EO470" s="124"/>
      <c r="EP470" s="124"/>
      <c r="EQ470" s="124"/>
      <c r="ER470" s="124"/>
      <c r="ES470" s="124"/>
      <c r="ET470" s="124"/>
      <c r="EU470" s="124"/>
      <c r="EV470" s="124"/>
      <c r="EW470" s="124"/>
      <c r="EX470" s="124"/>
      <c r="EY470" s="124"/>
      <c r="EZ470" s="124"/>
      <c r="FA470" s="124"/>
    </row>
    <row r="471" spans="1:157" s="120" customFormat="1" ht="15">
      <c r="A471" s="143"/>
      <c r="B471" s="121"/>
      <c r="C471" s="133"/>
      <c r="D471" s="134"/>
      <c r="E471" s="159"/>
      <c r="F471" s="188"/>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c r="AN471" s="124"/>
      <c r="AO471" s="124"/>
      <c r="AP471" s="124"/>
      <c r="AQ471" s="124"/>
      <c r="AR471" s="124"/>
      <c r="AS471" s="124"/>
      <c r="AT471" s="124"/>
      <c r="AU471" s="124"/>
      <c r="AV471" s="124"/>
      <c r="AW471" s="124"/>
      <c r="AX471" s="124"/>
      <c r="AY471" s="124"/>
      <c r="AZ471" s="124"/>
      <c r="BA471" s="124"/>
      <c r="BB471" s="124"/>
      <c r="BC471" s="124"/>
      <c r="BD471" s="124"/>
      <c r="BE471" s="124"/>
      <c r="BF471" s="124"/>
      <c r="BG471" s="124"/>
      <c r="BH471" s="124"/>
      <c r="BI471" s="124"/>
      <c r="BJ471" s="124"/>
      <c r="BK471" s="124"/>
      <c r="BL471" s="124"/>
      <c r="BM471" s="124"/>
      <c r="BN471" s="124"/>
      <c r="BO471" s="124"/>
      <c r="BP471" s="124"/>
      <c r="BQ471" s="124"/>
      <c r="BR471" s="124"/>
      <c r="BS471" s="124"/>
      <c r="BT471" s="124"/>
      <c r="BU471" s="124"/>
      <c r="BV471" s="124"/>
      <c r="BW471" s="124"/>
      <c r="BX471" s="124"/>
      <c r="BY471" s="124"/>
      <c r="BZ471" s="124"/>
      <c r="CA471" s="124"/>
      <c r="CB471" s="124"/>
      <c r="CC471" s="124"/>
      <c r="CD471" s="124"/>
      <c r="CE471" s="124"/>
      <c r="CF471" s="124"/>
      <c r="CG471" s="124"/>
      <c r="CH471" s="124"/>
      <c r="CI471" s="124"/>
      <c r="CJ471" s="124"/>
      <c r="CK471" s="124"/>
      <c r="CL471" s="124"/>
      <c r="CM471" s="124"/>
      <c r="CN471" s="124"/>
      <c r="CO471" s="124"/>
      <c r="CP471" s="124"/>
      <c r="CQ471" s="124"/>
      <c r="CR471" s="124"/>
      <c r="CS471" s="124"/>
      <c r="CT471" s="124"/>
      <c r="CU471" s="124"/>
      <c r="CV471" s="124"/>
      <c r="CW471" s="124"/>
      <c r="CX471" s="124"/>
      <c r="CY471" s="124"/>
      <c r="CZ471" s="124"/>
      <c r="DA471" s="124"/>
      <c r="DB471" s="124"/>
      <c r="DC471" s="124"/>
      <c r="DD471" s="124"/>
      <c r="DE471" s="124"/>
      <c r="DF471" s="124"/>
      <c r="DG471" s="124"/>
      <c r="DH471" s="124"/>
      <c r="DI471" s="124"/>
      <c r="DJ471" s="124"/>
      <c r="DK471" s="124"/>
      <c r="DL471" s="124"/>
      <c r="DM471" s="124"/>
      <c r="DN471" s="124"/>
      <c r="DO471" s="124"/>
      <c r="DP471" s="124"/>
      <c r="DQ471" s="124"/>
      <c r="DR471" s="124"/>
      <c r="DS471" s="124"/>
      <c r="DT471" s="124"/>
      <c r="DU471" s="124"/>
      <c r="DV471" s="124"/>
      <c r="DW471" s="124"/>
      <c r="DX471" s="124"/>
      <c r="DY471" s="124"/>
      <c r="DZ471" s="124"/>
      <c r="EA471" s="124"/>
      <c r="EB471" s="124"/>
      <c r="EC471" s="124"/>
      <c r="ED471" s="124"/>
      <c r="EE471" s="124"/>
      <c r="EF471" s="124"/>
      <c r="EG471" s="124"/>
      <c r="EH471" s="124"/>
      <c r="EI471" s="124"/>
      <c r="EJ471" s="124"/>
      <c r="EK471" s="124"/>
      <c r="EL471" s="124"/>
      <c r="EM471" s="124"/>
      <c r="EN471" s="124"/>
      <c r="EO471" s="124"/>
      <c r="EP471" s="124"/>
      <c r="EQ471" s="124"/>
      <c r="ER471" s="124"/>
      <c r="ES471" s="124"/>
      <c r="ET471" s="124"/>
      <c r="EU471" s="124"/>
      <c r="EV471" s="124"/>
      <c r="EW471" s="124"/>
      <c r="EX471" s="124"/>
      <c r="EY471" s="124"/>
      <c r="EZ471" s="124"/>
      <c r="FA471" s="124"/>
    </row>
    <row r="472" spans="1:157" s="152" customFormat="1" ht="60">
      <c r="A472" s="143"/>
      <c r="B472" s="194" t="s">
        <v>496</v>
      </c>
      <c r="C472" s="133"/>
      <c r="D472" s="134"/>
      <c r="E472" s="159"/>
      <c r="F472" s="188"/>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c r="AD472" s="163"/>
      <c r="AE472" s="163"/>
      <c r="AF472" s="163"/>
      <c r="AG472" s="163"/>
      <c r="AH472" s="163"/>
      <c r="AI472" s="163"/>
      <c r="AJ472" s="163"/>
      <c r="AK472" s="163"/>
      <c r="AL472" s="163"/>
      <c r="AM472" s="163"/>
      <c r="AN472" s="163"/>
      <c r="AO472" s="163"/>
      <c r="AP472" s="163"/>
      <c r="AQ472" s="163"/>
      <c r="AR472" s="163"/>
      <c r="AS472" s="163"/>
      <c r="AT472" s="163"/>
      <c r="AU472" s="163"/>
      <c r="AV472" s="163"/>
      <c r="AW472" s="163"/>
      <c r="AX472" s="163"/>
      <c r="AY472" s="163"/>
      <c r="AZ472" s="163"/>
      <c r="BA472" s="163"/>
      <c r="BB472" s="163"/>
      <c r="BC472" s="163"/>
      <c r="BD472" s="163"/>
      <c r="BE472" s="163"/>
      <c r="BF472" s="163"/>
      <c r="BG472" s="163"/>
      <c r="BH472" s="163"/>
      <c r="BI472" s="163"/>
      <c r="BJ472" s="163"/>
      <c r="BK472" s="163"/>
      <c r="BL472" s="163"/>
      <c r="BM472" s="163"/>
      <c r="BN472" s="163"/>
      <c r="BO472" s="163"/>
      <c r="BP472" s="163"/>
      <c r="BQ472" s="163"/>
      <c r="BR472" s="163"/>
      <c r="BS472" s="163"/>
      <c r="BT472" s="163"/>
      <c r="BU472" s="163"/>
      <c r="BV472" s="163"/>
      <c r="BW472" s="163"/>
      <c r="BX472" s="163"/>
      <c r="BY472" s="163"/>
      <c r="BZ472" s="163"/>
      <c r="CA472" s="163"/>
      <c r="CB472" s="163"/>
      <c r="CC472" s="163"/>
      <c r="CD472" s="163"/>
      <c r="CE472" s="163"/>
      <c r="CF472" s="163"/>
      <c r="CG472" s="163"/>
      <c r="CH472" s="163"/>
      <c r="CI472" s="163"/>
      <c r="CJ472" s="163"/>
      <c r="CK472" s="163"/>
      <c r="CL472" s="163"/>
      <c r="CM472" s="163"/>
      <c r="CN472" s="163"/>
      <c r="CO472" s="163"/>
      <c r="CP472" s="163"/>
      <c r="CQ472" s="163"/>
      <c r="CR472" s="163"/>
      <c r="CS472" s="163"/>
      <c r="CT472" s="163"/>
      <c r="CU472" s="163"/>
      <c r="CV472" s="163"/>
      <c r="CW472" s="163"/>
      <c r="CX472" s="163"/>
      <c r="CY472" s="163"/>
      <c r="CZ472" s="163"/>
      <c r="DA472" s="163"/>
      <c r="DB472" s="163"/>
      <c r="DC472" s="163"/>
      <c r="DD472" s="163"/>
      <c r="DE472" s="163"/>
      <c r="DF472" s="163"/>
      <c r="DG472" s="163"/>
      <c r="DH472" s="163"/>
      <c r="DI472" s="163"/>
      <c r="DJ472" s="163"/>
      <c r="DK472" s="163"/>
      <c r="DL472" s="163"/>
      <c r="DM472" s="163"/>
      <c r="DN472" s="163"/>
      <c r="DO472" s="163"/>
      <c r="DP472" s="163"/>
      <c r="DQ472" s="163"/>
      <c r="DR472" s="163"/>
      <c r="DS472" s="163"/>
      <c r="DT472" s="163"/>
      <c r="DU472" s="163"/>
      <c r="DV472" s="163"/>
      <c r="DW472" s="163"/>
      <c r="DX472" s="163"/>
      <c r="DY472" s="163"/>
      <c r="DZ472" s="163"/>
      <c r="EA472" s="163"/>
      <c r="EB472" s="163"/>
      <c r="EC472" s="163"/>
      <c r="ED472" s="163"/>
      <c r="EE472" s="163"/>
      <c r="EF472" s="163"/>
      <c r="EG472" s="163"/>
      <c r="EH472" s="163"/>
      <c r="EI472" s="163"/>
      <c r="EJ472" s="163"/>
      <c r="EK472" s="163"/>
      <c r="EL472" s="163"/>
      <c r="EM472" s="163"/>
      <c r="EN472" s="163"/>
      <c r="EO472" s="163"/>
      <c r="EP472" s="163"/>
      <c r="EQ472" s="163"/>
      <c r="ER472" s="163"/>
      <c r="ES472" s="163"/>
      <c r="ET472" s="163"/>
      <c r="EU472" s="163"/>
      <c r="EV472" s="163"/>
      <c r="EW472" s="163"/>
      <c r="EX472" s="163"/>
      <c r="EY472" s="163"/>
      <c r="EZ472" s="163"/>
      <c r="FA472" s="163"/>
    </row>
    <row r="473" spans="1:157" s="152" customFormat="1" ht="15">
      <c r="A473" s="143"/>
      <c r="B473" s="194"/>
      <c r="C473" s="133"/>
      <c r="D473" s="134"/>
      <c r="E473" s="159"/>
      <c r="F473" s="188"/>
      <c r="G473" s="163"/>
      <c r="H473" s="163"/>
      <c r="I473" s="163"/>
      <c r="J473" s="163"/>
      <c r="K473" s="163"/>
      <c r="L473" s="163"/>
      <c r="M473" s="163"/>
      <c r="N473" s="163"/>
      <c r="O473" s="163"/>
      <c r="P473" s="163"/>
      <c r="Q473" s="163"/>
      <c r="R473" s="163"/>
      <c r="S473" s="163"/>
      <c r="T473" s="163"/>
      <c r="U473" s="163"/>
      <c r="V473" s="163"/>
      <c r="W473" s="163"/>
      <c r="X473" s="163"/>
      <c r="Y473" s="163"/>
      <c r="Z473" s="163"/>
      <c r="AA473" s="163"/>
      <c r="AB473" s="163"/>
      <c r="AC473" s="163"/>
      <c r="AD473" s="163"/>
      <c r="AE473" s="163"/>
      <c r="AF473" s="163"/>
      <c r="AG473" s="163"/>
      <c r="AH473" s="163"/>
      <c r="AI473" s="163"/>
      <c r="AJ473" s="163"/>
      <c r="AK473" s="163"/>
      <c r="AL473" s="163"/>
      <c r="AM473" s="163"/>
      <c r="AN473" s="163"/>
      <c r="AO473" s="163"/>
      <c r="AP473" s="163"/>
      <c r="AQ473" s="163"/>
      <c r="AR473" s="163"/>
      <c r="AS473" s="163"/>
      <c r="AT473" s="163"/>
      <c r="AU473" s="163"/>
      <c r="AV473" s="163"/>
      <c r="AW473" s="163"/>
      <c r="AX473" s="163"/>
      <c r="AY473" s="163"/>
      <c r="AZ473" s="163"/>
      <c r="BA473" s="163"/>
      <c r="BB473" s="163"/>
      <c r="BC473" s="163"/>
      <c r="BD473" s="163"/>
      <c r="BE473" s="163"/>
      <c r="BF473" s="163"/>
      <c r="BG473" s="163"/>
      <c r="BH473" s="163"/>
      <c r="BI473" s="163"/>
      <c r="BJ473" s="163"/>
      <c r="BK473" s="163"/>
      <c r="BL473" s="163"/>
      <c r="BM473" s="163"/>
      <c r="BN473" s="163"/>
      <c r="BO473" s="163"/>
      <c r="BP473" s="163"/>
      <c r="BQ473" s="163"/>
      <c r="BR473" s="163"/>
      <c r="BS473" s="163"/>
      <c r="BT473" s="163"/>
      <c r="BU473" s="163"/>
      <c r="BV473" s="163"/>
      <c r="BW473" s="163"/>
      <c r="BX473" s="163"/>
      <c r="BY473" s="163"/>
      <c r="BZ473" s="163"/>
      <c r="CA473" s="163"/>
      <c r="CB473" s="163"/>
      <c r="CC473" s="163"/>
      <c r="CD473" s="163"/>
      <c r="CE473" s="163"/>
      <c r="CF473" s="163"/>
      <c r="CG473" s="163"/>
      <c r="CH473" s="163"/>
      <c r="CI473" s="163"/>
      <c r="CJ473" s="163"/>
      <c r="CK473" s="163"/>
      <c r="CL473" s="163"/>
      <c r="CM473" s="163"/>
      <c r="CN473" s="163"/>
      <c r="CO473" s="163"/>
      <c r="CP473" s="163"/>
      <c r="CQ473" s="163"/>
      <c r="CR473" s="163"/>
      <c r="CS473" s="163"/>
      <c r="CT473" s="163"/>
      <c r="CU473" s="163"/>
      <c r="CV473" s="163"/>
      <c r="CW473" s="163"/>
      <c r="CX473" s="163"/>
      <c r="CY473" s="163"/>
      <c r="CZ473" s="163"/>
      <c r="DA473" s="163"/>
      <c r="DB473" s="163"/>
      <c r="DC473" s="163"/>
      <c r="DD473" s="163"/>
      <c r="DE473" s="163"/>
      <c r="DF473" s="163"/>
      <c r="DG473" s="163"/>
      <c r="DH473" s="163"/>
      <c r="DI473" s="163"/>
      <c r="DJ473" s="163"/>
      <c r="DK473" s="163"/>
      <c r="DL473" s="163"/>
      <c r="DM473" s="163"/>
      <c r="DN473" s="163"/>
      <c r="DO473" s="163"/>
      <c r="DP473" s="163"/>
      <c r="DQ473" s="163"/>
      <c r="DR473" s="163"/>
      <c r="DS473" s="163"/>
      <c r="DT473" s="163"/>
      <c r="DU473" s="163"/>
      <c r="DV473" s="163"/>
      <c r="DW473" s="163"/>
      <c r="DX473" s="163"/>
      <c r="DY473" s="163"/>
      <c r="DZ473" s="163"/>
      <c r="EA473" s="163"/>
      <c r="EB473" s="163"/>
      <c r="EC473" s="163"/>
      <c r="ED473" s="163"/>
      <c r="EE473" s="163"/>
      <c r="EF473" s="163"/>
      <c r="EG473" s="163"/>
      <c r="EH473" s="163"/>
      <c r="EI473" s="163"/>
      <c r="EJ473" s="163"/>
      <c r="EK473" s="163"/>
      <c r="EL473" s="163"/>
      <c r="EM473" s="163"/>
      <c r="EN473" s="163"/>
      <c r="EO473" s="163"/>
      <c r="EP473" s="163"/>
      <c r="EQ473" s="163"/>
      <c r="ER473" s="163"/>
      <c r="ES473" s="163"/>
      <c r="ET473" s="163"/>
      <c r="EU473" s="163"/>
      <c r="EV473" s="163"/>
      <c r="EW473" s="163"/>
      <c r="EX473" s="163"/>
      <c r="EY473" s="163"/>
      <c r="EZ473" s="163"/>
      <c r="FA473" s="163"/>
    </row>
    <row r="474" spans="1:157" s="152" customFormat="1" ht="15">
      <c r="A474" s="143"/>
      <c r="B474" s="194" t="s">
        <v>497</v>
      </c>
      <c r="C474" s="133"/>
      <c r="D474" s="134"/>
      <c r="E474" s="159"/>
      <c r="F474" s="188"/>
      <c r="G474" s="163"/>
      <c r="H474" s="163"/>
      <c r="I474" s="163"/>
      <c r="J474" s="163"/>
      <c r="K474" s="163"/>
      <c r="L474" s="163"/>
      <c r="M474" s="163"/>
      <c r="N474" s="163"/>
      <c r="O474" s="163"/>
      <c r="P474" s="163"/>
      <c r="Q474" s="163"/>
      <c r="R474" s="163"/>
      <c r="S474" s="163"/>
      <c r="T474" s="163"/>
      <c r="U474" s="163"/>
      <c r="V474" s="163"/>
      <c r="W474" s="163"/>
      <c r="X474" s="163"/>
      <c r="Y474" s="163"/>
      <c r="Z474" s="163"/>
      <c r="AA474" s="163"/>
      <c r="AB474" s="163"/>
      <c r="AC474" s="163"/>
      <c r="AD474" s="163"/>
      <c r="AE474" s="163"/>
      <c r="AF474" s="163"/>
      <c r="AG474" s="163"/>
      <c r="AH474" s="163"/>
      <c r="AI474" s="163"/>
      <c r="AJ474" s="163"/>
      <c r="AK474" s="163"/>
      <c r="AL474" s="163"/>
      <c r="AM474" s="163"/>
      <c r="AN474" s="163"/>
      <c r="AO474" s="163"/>
      <c r="AP474" s="163"/>
      <c r="AQ474" s="163"/>
      <c r="AR474" s="163"/>
      <c r="AS474" s="163"/>
      <c r="AT474" s="163"/>
      <c r="AU474" s="163"/>
      <c r="AV474" s="163"/>
      <c r="AW474" s="163"/>
      <c r="AX474" s="163"/>
      <c r="AY474" s="163"/>
      <c r="AZ474" s="163"/>
      <c r="BA474" s="163"/>
      <c r="BB474" s="163"/>
      <c r="BC474" s="163"/>
      <c r="BD474" s="163"/>
      <c r="BE474" s="163"/>
      <c r="BF474" s="163"/>
      <c r="BG474" s="163"/>
      <c r="BH474" s="163"/>
      <c r="BI474" s="163"/>
      <c r="BJ474" s="163"/>
      <c r="BK474" s="163"/>
      <c r="BL474" s="163"/>
      <c r="BM474" s="163"/>
      <c r="BN474" s="163"/>
      <c r="BO474" s="163"/>
      <c r="BP474" s="163"/>
      <c r="BQ474" s="163"/>
      <c r="BR474" s="163"/>
      <c r="BS474" s="163"/>
      <c r="BT474" s="163"/>
      <c r="BU474" s="163"/>
      <c r="BV474" s="163"/>
      <c r="BW474" s="163"/>
      <c r="BX474" s="163"/>
      <c r="BY474" s="163"/>
      <c r="BZ474" s="163"/>
      <c r="CA474" s="163"/>
      <c r="CB474" s="163"/>
      <c r="CC474" s="163"/>
      <c r="CD474" s="163"/>
      <c r="CE474" s="163"/>
      <c r="CF474" s="163"/>
      <c r="CG474" s="163"/>
      <c r="CH474" s="163"/>
      <c r="CI474" s="163"/>
      <c r="CJ474" s="163"/>
      <c r="CK474" s="163"/>
      <c r="CL474" s="163"/>
      <c r="CM474" s="163"/>
      <c r="CN474" s="163"/>
      <c r="CO474" s="163"/>
      <c r="CP474" s="163"/>
      <c r="CQ474" s="163"/>
      <c r="CR474" s="163"/>
      <c r="CS474" s="163"/>
      <c r="CT474" s="163"/>
      <c r="CU474" s="163"/>
      <c r="CV474" s="163"/>
      <c r="CW474" s="163"/>
      <c r="CX474" s="163"/>
      <c r="CY474" s="163"/>
      <c r="CZ474" s="163"/>
      <c r="DA474" s="163"/>
      <c r="DB474" s="163"/>
      <c r="DC474" s="163"/>
      <c r="DD474" s="163"/>
      <c r="DE474" s="163"/>
      <c r="DF474" s="163"/>
      <c r="DG474" s="163"/>
      <c r="DH474" s="163"/>
      <c r="DI474" s="163"/>
      <c r="DJ474" s="163"/>
      <c r="DK474" s="163"/>
      <c r="DL474" s="163"/>
      <c r="DM474" s="163"/>
      <c r="DN474" s="163"/>
      <c r="DO474" s="163"/>
      <c r="DP474" s="163"/>
      <c r="DQ474" s="163"/>
      <c r="DR474" s="163"/>
      <c r="DS474" s="163"/>
      <c r="DT474" s="163"/>
      <c r="DU474" s="163"/>
      <c r="DV474" s="163"/>
      <c r="DW474" s="163"/>
      <c r="DX474" s="163"/>
      <c r="DY474" s="163"/>
      <c r="DZ474" s="163"/>
      <c r="EA474" s="163"/>
      <c r="EB474" s="163"/>
      <c r="EC474" s="163"/>
      <c r="ED474" s="163"/>
      <c r="EE474" s="163"/>
      <c r="EF474" s="163"/>
      <c r="EG474" s="163"/>
      <c r="EH474" s="163"/>
      <c r="EI474" s="163"/>
      <c r="EJ474" s="163"/>
      <c r="EK474" s="163"/>
      <c r="EL474" s="163"/>
      <c r="EM474" s="163"/>
      <c r="EN474" s="163"/>
      <c r="EO474" s="163"/>
      <c r="EP474" s="163"/>
      <c r="EQ474" s="163"/>
      <c r="ER474" s="163"/>
      <c r="ES474" s="163"/>
      <c r="ET474" s="163"/>
      <c r="EU474" s="163"/>
      <c r="EV474" s="163"/>
      <c r="EW474" s="163"/>
      <c r="EX474" s="163"/>
      <c r="EY474" s="163"/>
      <c r="EZ474" s="163"/>
      <c r="FA474" s="163"/>
    </row>
    <row r="475" spans="1:157" s="152" customFormat="1" ht="30">
      <c r="A475" s="143"/>
      <c r="B475" s="194" t="s">
        <v>498</v>
      </c>
      <c r="C475" s="133"/>
      <c r="D475" s="134"/>
      <c r="E475" s="159"/>
      <c r="F475" s="188"/>
      <c r="G475" s="163"/>
      <c r="H475" s="163"/>
      <c r="I475" s="163"/>
      <c r="J475" s="163"/>
      <c r="K475" s="163"/>
      <c r="L475" s="163"/>
      <c r="M475" s="163"/>
      <c r="N475" s="163"/>
      <c r="O475" s="163"/>
      <c r="P475" s="163"/>
      <c r="Q475" s="163"/>
      <c r="R475" s="163"/>
      <c r="S475" s="163"/>
      <c r="T475" s="163"/>
      <c r="U475" s="163"/>
      <c r="V475" s="163"/>
      <c r="W475" s="163"/>
      <c r="X475" s="163"/>
      <c r="Y475" s="163"/>
      <c r="Z475" s="163"/>
      <c r="AA475" s="163"/>
      <c r="AB475" s="163"/>
      <c r="AC475" s="163"/>
      <c r="AD475" s="163"/>
      <c r="AE475" s="163"/>
      <c r="AF475" s="163"/>
      <c r="AG475" s="163"/>
      <c r="AH475" s="163"/>
      <c r="AI475" s="163"/>
      <c r="AJ475" s="163"/>
      <c r="AK475" s="163"/>
      <c r="AL475" s="163"/>
      <c r="AM475" s="163"/>
      <c r="AN475" s="163"/>
      <c r="AO475" s="163"/>
      <c r="AP475" s="163"/>
      <c r="AQ475" s="163"/>
      <c r="AR475" s="163"/>
      <c r="AS475" s="163"/>
      <c r="AT475" s="163"/>
      <c r="AU475" s="163"/>
      <c r="AV475" s="163"/>
      <c r="AW475" s="163"/>
      <c r="AX475" s="163"/>
      <c r="AY475" s="163"/>
      <c r="AZ475" s="163"/>
      <c r="BA475" s="163"/>
      <c r="BB475" s="163"/>
      <c r="BC475" s="163"/>
      <c r="BD475" s="163"/>
      <c r="BE475" s="163"/>
      <c r="BF475" s="163"/>
      <c r="BG475" s="163"/>
      <c r="BH475" s="163"/>
      <c r="BI475" s="163"/>
      <c r="BJ475" s="163"/>
      <c r="BK475" s="163"/>
      <c r="BL475" s="163"/>
      <c r="BM475" s="163"/>
      <c r="BN475" s="163"/>
      <c r="BO475" s="163"/>
      <c r="BP475" s="163"/>
      <c r="BQ475" s="163"/>
      <c r="BR475" s="163"/>
      <c r="BS475" s="163"/>
      <c r="BT475" s="163"/>
      <c r="BU475" s="163"/>
      <c r="BV475" s="163"/>
      <c r="BW475" s="163"/>
      <c r="BX475" s="163"/>
      <c r="BY475" s="163"/>
      <c r="BZ475" s="163"/>
      <c r="CA475" s="163"/>
      <c r="CB475" s="163"/>
      <c r="CC475" s="163"/>
      <c r="CD475" s="163"/>
      <c r="CE475" s="163"/>
      <c r="CF475" s="163"/>
      <c r="CG475" s="163"/>
      <c r="CH475" s="163"/>
      <c r="CI475" s="163"/>
      <c r="CJ475" s="163"/>
      <c r="CK475" s="163"/>
      <c r="CL475" s="163"/>
      <c r="CM475" s="163"/>
      <c r="CN475" s="163"/>
      <c r="CO475" s="163"/>
      <c r="CP475" s="163"/>
      <c r="CQ475" s="163"/>
      <c r="CR475" s="163"/>
      <c r="CS475" s="163"/>
      <c r="CT475" s="163"/>
      <c r="CU475" s="163"/>
      <c r="CV475" s="163"/>
      <c r="CW475" s="163"/>
      <c r="CX475" s="163"/>
      <c r="CY475" s="163"/>
      <c r="CZ475" s="163"/>
      <c r="DA475" s="163"/>
      <c r="DB475" s="163"/>
      <c r="DC475" s="163"/>
      <c r="DD475" s="163"/>
      <c r="DE475" s="163"/>
      <c r="DF475" s="163"/>
      <c r="DG475" s="163"/>
      <c r="DH475" s="163"/>
      <c r="DI475" s="163"/>
      <c r="DJ475" s="163"/>
      <c r="DK475" s="163"/>
      <c r="DL475" s="163"/>
      <c r="DM475" s="163"/>
      <c r="DN475" s="163"/>
      <c r="DO475" s="163"/>
      <c r="DP475" s="163"/>
      <c r="DQ475" s="163"/>
      <c r="DR475" s="163"/>
      <c r="DS475" s="163"/>
      <c r="DT475" s="163"/>
      <c r="DU475" s="163"/>
      <c r="DV475" s="163"/>
      <c r="DW475" s="163"/>
      <c r="DX475" s="163"/>
      <c r="DY475" s="163"/>
      <c r="DZ475" s="163"/>
      <c r="EA475" s="163"/>
      <c r="EB475" s="163"/>
      <c r="EC475" s="163"/>
      <c r="ED475" s="163"/>
      <c r="EE475" s="163"/>
      <c r="EF475" s="163"/>
      <c r="EG475" s="163"/>
      <c r="EH475" s="163"/>
      <c r="EI475" s="163"/>
      <c r="EJ475" s="163"/>
      <c r="EK475" s="163"/>
      <c r="EL475" s="163"/>
      <c r="EM475" s="163"/>
      <c r="EN475" s="163"/>
      <c r="EO475" s="163"/>
      <c r="EP475" s="163"/>
      <c r="EQ475" s="163"/>
      <c r="ER475" s="163"/>
      <c r="ES475" s="163"/>
      <c r="ET475" s="163"/>
      <c r="EU475" s="163"/>
      <c r="EV475" s="163"/>
      <c r="EW475" s="163"/>
      <c r="EX475" s="163"/>
      <c r="EY475" s="163"/>
      <c r="EZ475" s="163"/>
      <c r="FA475" s="163"/>
    </row>
    <row r="476" spans="1:157" s="152" customFormat="1" ht="45">
      <c r="A476" s="143"/>
      <c r="B476" s="194" t="s">
        <v>499</v>
      </c>
      <c r="C476" s="133"/>
      <c r="D476" s="134"/>
      <c r="E476" s="159"/>
      <c r="F476" s="188"/>
      <c r="G476" s="163"/>
      <c r="H476" s="163"/>
      <c r="I476" s="163"/>
      <c r="J476" s="163"/>
      <c r="K476" s="163"/>
      <c r="L476" s="163"/>
      <c r="M476" s="163"/>
      <c r="N476" s="163"/>
      <c r="O476" s="163"/>
      <c r="P476" s="163"/>
      <c r="Q476" s="163"/>
      <c r="R476" s="163"/>
      <c r="S476" s="163"/>
      <c r="T476" s="163"/>
      <c r="U476" s="163"/>
      <c r="V476" s="163"/>
      <c r="W476" s="163"/>
      <c r="X476" s="163"/>
      <c r="Y476" s="163"/>
      <c r="Z476" s="163"/>
      <c r="AA476" s="163"/>
      <c r="AB476" s="163"/>
      <c r="AC476" s="163"/>
      <c r="AD476" s="163"/>
      <c r="AE476" s="163"/>
      <c r="AF476" s="163"/>
      <c r="AG476" s="163"/>
      <c r="AH476" s="163"/>
      <c r="AI476" s="163"/>
      <c r="AJ476" s="163"/>
      <c r="AK476" s="163"/>
      <c r="AL476" s="163"/>
      <c r="AM476" s="163"/>
      <c r="AN476" s="163"/>
      <c r="AO476" s="163"/>
      <c r="AP476" s="163"/>
      <c r="AQ476" s="163"/>
      <c r="AR476" s="163"/>
      <c r="AS476" s="163"/>
      <c r="AT476" s="163"/>
      <c r="AU476" s="163"/>
      <c r="AV476" s="163"/>
      <c r="AW476" s="163"/>
      <c r="AX476" s="163"/>
      <c r="AY476" s="163"/>
      <c r="AZ476" s="163"/>
      <c r="BA476" s="163"/>
      <c r="BB476" s="163"/>
      <c r="BC476" s="163"/>
      <c r="BD476" s="163"/>
      <c r="BE476" s="163"/>
      <c r="BF476" s="163"/>
      <c r="BG476" s="163"/>
      <c r="BH476" s="163"/>
      <c r="BI476" s="163"/>
      <c r="BJ476" s="163"/>
      <c r="BK476" s="163"/>
      <c r="BL476" s="163"/>
      <c r="BM476" s="163"/>
      <c r="BN476" s="163"/>
      <c r="BO476" s="163"/>
      <c r="BP476" s="163"/>
      <c r="BQ476" s="163"/>
      <c r="BR476" s="163"/>
      <c r="BS476" s="163"/>
      <c r="BT476" s="163"/>
      <c r="BU476" s="163"/>
      <c r="BV476" s="163"/>
      <c r="BW476" s="163"/>
      <c r="BX476" s="163"/>
      <c r="BY476" s="163"/>
      <c r="BZ476" s="163"/>
      <c r="CA476" s="163"/>
      <c r="CB476" s="163"/>
      <c r="CC476" s="163"/>
      <c r="CD476" s="163"/>
      <c r="CE476" s="163"/>
      <c r="CF476" s="163"/>
      <c r="CG476" s="163"/>
      <c r="CH476" s="163"/>
      <c r="CI476" s="163"/>
      <c r="CJ476" s="163"/>
      <c r="CK476" s="163"/>
      <c r="CL476" s="163"/>
      <c r="CM476" s="163"/>
      <c r="CN476" s="163"/>
      <c r="CO476" s="163"/>
      <c r="CP476" s="163"/>
      <c r="CQ476" s="163"/>
      <c r="CR476" s="163"/>
      <c r="CS476" s="163"/>
      <c r="CT476" s="163"/>
      <c r="CU476" s="163"/>
      <c r="CV476" s="163"/>
      <c r="CW476" s="163"/>
      <c r="CX476" s="163"/>
      <c r="CY476" s="163"/>
      <c r="CZ476" s="163"/>
      <c r="DA476" s="163"/>
      <c r="DB476" s="163"/>
      <c r="DC476" s="163"/>
      <c r="DD476" s="163"/>
      <c r="DE476" s="163"/>
      <c r="DF476" s="163"/>
      <c r="DG476" s="163"/>
      <c r="DH476" s="163"/>
      <c r="DI476" s="163"/>
      <c r="DJ476" s="163"/>
      <c r="DK476" s="163"/>
      <c r="DL476" s="163"/>
      <c r="DM476" s="163"/>
      <c r="DN476" s="163"/>
      <c r="DO476" s="163"/>
      <c r="DP476" s="163"/>
      <c r="DQ476" s="163"/>
      <c r="DR476" s="163"/>
      <c r="DS476" s="163"/>
      <c r="DT476" s="163"/>
      <c r="DU476" s="163"/>
      <c r="DV476" s="163"/>
      <c r="DW476" s="163"/>
      <c r="DX476" s="163"/>
      <c r="DY476" s="163"/>
      <c r="DZ476" s="163"/>
      <c r="EA476" s="163"/>
      <c r="EB476" s="163"/>
      <c r="EC476" s="163"/>
      <c r="ED476" s="163"/>
      <c r="EE476" s="163"/>
      <c r="EF476" s="163"/>
      <c r="EG476" s="163"/>
      <c r="EH476" s="163"/>
      <c r="EI476" s="163"/>
      <c r="EJ476" s="163"/>
      <c r="EK476" s="163"/>
      <c r="EL476" s="163"/>
      <c r="EM476" s="163"/>
      <c r="EN476" s="163"/>
      <c r="EO476" s="163"/>
      <c r="EP476" s="163"/>
      <c r="EQ476" s="163"/>
      <c r="ER476" s="163"/>
      <c r="ES476" s="163"/>
      <c r="ET476" s="163"/>
      <c r="EU476" s="163"/>
      <c r="EV476" s="163"/>
      <c r="EW476" s="163"/>
      <c r="EX476" s="163"/>
      <c r="EY476" s="163"/>
      <c r="EZ476" s="163"/>
      <c r="FA476" s="163"/>
    </row>
    <row r="477" spans="1:157" s="152" customFormat="1" ht="15">
      <c r="A477" s="143"/>
      <c r="B477" s="194"/>
      <c r="C477" s="133"/>
      <c r="D477" s="134"/>
      <c r="E477" s="159"/>
      <c r="F477" s="188"/>
      <c r="G477" s="163"/>
      <c r="H477" s="163"/>
      <c r="I477" s="163"/>
      <c r="J477" s="163"/>
      <c r="K477" s="163"/>
      <c r="L477" s="163"/>
      <c r="M477" s="163"/>
      <c r="N477" s="163"/>
      <c r="O477" s="163"/>
      <c r="P477" s="163"/>
      <c r="Q477" s="163"/>
      <c r="R477" s="163"/>
      <c r="S477" s="163"/>
      <c r="T477" s="163"/>
      <c r="U477" s="163"/>
      <c r="V477" s="163"/>
      <c r="W477" s="163"/>
      <c r="X477" s="163"/>
      <c r="Y477" s="163"/>
      <c r="Z477" s="163"/>
      <c r="AA477" s="163"/>
      <c r="AB477" s="163"/>
      <c r="AC477" s="163"/>
      <c r="AD477" s="163"/>
      <c r="AE477" s="163"/>
      <c r="AF477" s="163"/>
      <c r="AG477" s="163"/>
      <c r="AH477" s="163"/>
      <c r="AI477" s="163"/>
      <c r="AJ477" s="163"/>
      <c r="AK477" s="163"/>
      <c r="AL477" s="163"/>
      <c r="AM477" s="163"/>
      <c r="AN477" s="163"/>
      <c r="AO477" s="163"/>
      <c r="AP477" s="163"/>
      <c r="AQ477" s="163"/>
      <c r="AR477" s="163"/>
      <c r="AS477" s="163"/>
      <c r="AT477" s="163"/>
      <c r="AU477" s="163"/>
      <c r="AV477" s="163"/>
      <c r="AW477" s="163"/>
      <c r="AX477" s="163"/>
      <c r="AY477" s="163"/>
      <c r="AZ477" s="163"/>
      <c r="BA477" s="163"/>
      <c r="BB477" s="163"/>
      <c r="BC477" s="163"/>
      <c r="BD477" s="163"/>
      <c r="BE477" s="163"/>
      <c r="BF477" s="163"/>
      <c r="BG477" s="163"/>
      <c r="BH477" s="163"/>
      <c r="BI477" s="163"/>
      <c r="BJ477" s="163"/>
      <c r="BK477" s="163"/>
      <c r="BL477" s="163"/>
      <c r="BM477" s="163"/>
      <c r="BN477" s="163"/>
      <c r="BO477" s="163"/>
      <c r="BP477" s="163"/>
      <c r="BQ477" s="163"/>
      <c r="BR477" s="163"/>
      <c r="BS477" s="163"/>
      <c r="BT477" s="163"/>
      <c r="BU477" s="163"/>
      <c r="BV477" s="163"/>
      <c r="BW477" s="163"/>
      <c r="BX477" s="163"/>
      <c r="BY477" s="163"/>
      <c r="BZ477" s="163"/>
      <c r="CA477" s="163"/>
      <c r="CB477" s="163"/>
      <c r="CC477" s="163"/>
      <c r="CD477" s="163"/>
      <c r="CE477" s="163"/>
      <c r="CF477" s="163"/>
      <c r="CG477" s="163"/>
      <c r="CH477" s="163"/>
      <c r="CI477" s="163"/>
      <c r="CJ477" s="163"/>
      <c r="CK477" s="163"/>
      <c r="CL477" s="163"/>
      <c r="CM477" s="163"/>
      <c r="CN477" s="163"/>
      <c r="CO477" s="163"/>
      <c r="CP477" s="163"/>
      <c r="CQ477" s="163"/>
      <c r="CR477" s="163"/>
      <c r="CS477" s="163"/>
      <c r="CT477" s="163"/>
      <c r="CU477" s="163"/>
      <c r="CV477" s="163"/>
      <c r="CW477" s="163"/>
      <c r="CX477" s="163"/>
      <c r="CY477" s="163"/>
      <c r="CZ477" s="163"/>
      <c r="DA477" s="163"/>
      <c r="DB477" s="163"/>
      <c r="DC477" s="163"/>
      <c r="DD477" s="163"/>
      <c r="DE477" s="163"/>
      <c r="DF477" s="163"/>
      <c r="DG477" s="163"/>
      <c r="DH477" s="163"/>
      <c r="DI477" s="163"/>
      <c r="DJ477" s="163"/>
      <c r="DK477" s="163"/>
      <c r="DL477" s="163"/>
      <c r="DM477" s="163"/>
      <c r="DN477" s="163"/>
      <c r="DO477" s="163"/>
      <c r="DP477" s="163"/>
      <c r="DQ477" s="163"/>
      <c r="DR477" s="163"/>
      <c r="DS477" s="163"/>
      <c r="DT477" s="163"/>
      <c r="DU477" s="163"/>
      <c r="DV477" s="163"/>
      <c r="DW477" s="163"/>
      <c r="DX477" s="163"/>
      <c r="DY477" s="163"/>
      <c r="DZ477" s="163"/>
      <c r="EA477" s="163"/>
      <c r="EB477" s="163"/>
      <c r="EC477" s="163"/>
      <c r="ED477" s="163"/>
      <c r="EE477" s="163"/>
      <c r="EF477" s="163"/>
      <c r="EG477" s="163"/>
      <c r="EH477" s="163"/>
      <c r="EI477" s="163"/>
      <c r="EJ477" s="163"/>
      <c r="EK477" s="163"/>
      <c r="EL477" s="163"/>
      <c r="EM477" s="163"/>
      <c r="EN477" s="163"/>
      <c r="EO477" s="163"/>
      <c r="EP477" s="163"/>
      <c r="EQ477" s="163"/>
      <c r="ER477" s="163"/>
      <c r="ES477" s="163"/>
      <c r="ET477" s="163"/>
      <c r="EU477" s="163"/>
      <c r="EV477" s="163"/>
      <c r="EW477" s="163"/>
      <c r="EX477" s="163"/>
      <c r="EY477" s="163"/>
      <c r="EZ477" s="163"/>
      <c r="FA477" s="163"/>
    </row>
    <row r="478" spans="1:157" s="152" customFormat="1" ht="30">
      <c r="A478" s="143"/>
      <c r="B478" s="121" t="s">
        <v>500</v>
      </c>
      <c r="C478" s="133"/>
      <c r="D478" s="134"/>
      <c r="E478" s="159"/>
      <c r="F478" s="188"/>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c r="AD478" s="163"/>
      <c r="AE478" s="163"/>
      <c r="AF478" s="163"/>
      <c r="AG478" s="163"/>
      <c r="AH478" s="163"/>
      <c r="AI478" s="163"/>
      <c r="AJ478" s="163"/>
      <c r="AK478" s="163"/>
      <c r="AL478" s="163"/>
      <c r="AM478" s="163"/>
      <c r="AN478" s="163"/>
      <c r="AO478" s="163"/>
      <c r="AP478" s="163"/>
      <c r="AQ478" s="163"/>
      <c r="AR478" s="163"/>
      <c r="AS478" s="163"/>
      <c r="AT478" s="163"/>
      <c r="AU478" s="163"/>
      <c r="AV478" s="163"/>
      <c r="AW478" s="163"/>
      <c r="AX478" s="163"/>
      <c r="AY478" s="163"/>
      <c r="AZ478" s="163"/>
      <c r="BA478" s="163"/>
      <c r="BB478" s="163"/>
      <c r="BC478" s="163"/>
      <c r="BD478" s="163"/>
      <c r="BE478" s="163"/>
      <c r="BF478" s="163"/>
      <c r="BG478" s="163"/>
      <c r="BH478" s="163"/>
      <c r="BI478" s="163"/>
      <c r="BJ478" s="163"/>
      <c r="BK478" s="163"/>
      <c r="BL478" s="163"/>
      <c r="BM478" s="163"/>
      <c r="BN478" s="163"/>
      <c r="BO478" s="163"/>
      <c r="BP478" s="163"/>
      <c r="BQ478" s="163"/>
      <c r="BR478" s="163"/>
      <c r="BS478" s="163"/>
      <c r="BT478" s="163"/>
      <c r="BU478" s="163"/>
      <c r="BV478" s="163"/>
      <c r="BW478" s="163"/>
      <c r="BX478" s="163"/>
      <c r="BY478" s="163"/>
      <c r="BZ478" s="163"/>
      <c r="CA478" s="163"/>
      <c r="CB478" s="163"/>
      <c r="CC478" s="163"/>
      <c r="CD478" s="163"/>
      <c r="CE478" s="163"/>
      <c r="CF478" s="163"/>
      <c r="CG478" s="163"/>
      <c r="CH478" s="163"/>
      <c r="CI478" s="163"/>
      <c r="CJ478" s="163"/>
      <c r="CK478" s="163"/>
      <c r="CL478" s="163"/>
      <c r="CM478" s="163"/>
      <c r="CN478" s="163"/>
      <c r="CO478" s="163"/>
      <c r="CP478" s="163"/>
      <c r="CQ478" s="163"/>
      <c r="CR478" s="163"/>
      <c r="CS478" s="163"/>
      <c r="CT478" s="163"/>
      <c r="CU478" s="163"/>
      <c r="CV478" s="163"/>
      <c r="CW478" s="163"/>
      <c r="CX478" s="163"/>
      <c r="CY478" s="163"/>
      <c r="CZ478" s="163"/>
      <c r="DA478" s="163"/>
      <c r="DB478" s="163"/>
      <c r="DC478" s="163"/>
      <c r="DD478" s="163"/>
      <c r="DE478" s="163"/>
      <c r="DF478" s="163"/>
      <c r="DG478" s="163"/>
      <c r="DH478" s="163"/>
      <c r="DI478" s="163"/>
      <c r="DJ478" s="163"/>
      <c r="DK478" s="163"/>
      <c r="DL478" s="163"/>
      <c r="DM478" s="163"/>
      <c r="DN478" s="163"/>
      <c r="DO478" s="163"/>
      <c r="DP478" s="163"/>
      <c r="DQ478" s="163"/>
      <c r="DR478" s="163"/>
      <c r="DS478" s="163"/>
      <c r="DT478" s="163"/>
      <c r="DU478" s="163"/>
      <c r="DV478" s="163"/>
      <c r="DW478" s="163"/>
      <c r="DX478" s="163"/>
      <c r="DY478" s="163"/>
      <c r="DZ478" s="163"/>
      <c r="EA478" s="163"/>
      <c r="EB478" s="163"/>
      <c r="EC478" s="163"/>
      <c r="ED478" s="163"/>
      <c r="EE478" s="163"/>
      <c r="EF478" s="163"/>
      <c r="EG478" s="163"/>
      <c r="EH478" s="163"/>
      <c r="EI478" s="163"/>
      <c r="EJ478" s="163"/>
      <c r="EK478" s="163"/>
      <c r="EL478" s="163"/>
      <c r="EM478" s="163"/>
      <c r="EN478" s="163"/>
      <c r="EO478" s="163"/>
      <c r="EP478" s="163"/>
      <c r="EQ478" s="163"/>
      <c r="ER478" s="163"/>
      <c r="ES478" s="163"/>
      <c r="ET478" s="163"/>
      <c r="EU478" s="163"/>
      <c r="EV478" s="163"/>
      <c r="EW478" s="163"/>
      <c r="EX478" s="163"/>
      <c r="EY478" s="163"/>
      <c r="EZ478" s="163"/>
      <c r="FA478" s="163"/>
    </row>
    <row r="479" spans="1:157" s="152" customFormat="1" ht="15">
      <c r="A479" s="143"/>
      <c r="B479" s="121"/>
      <c r="C479" s="133"/>
      <c r="D479" s="134"/>
      <c r="E479" s="159"/>
      <c r="F479" s="188"/>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c r="AD479" s="163"/>
      <c r="AE479" s="163"/>
      <c r="AF479" s="163"/>
      <c r="AG479" s="163"/>
      <c r="AH479" s="163"/>
      <c r="AI479" s="163"/>
      <c r="AJ479" s="163"/>
      <c r="AK479" s="163"/>
      <c r="AL479" s="163"/>
      <c r="AM479" s="163"/>
      <c r="AN479" s="163"/>
      <c r="AO479" s="163"/>
      <c r="AP479" s="163"/>
      <c r="AQ479" s="163"/>
      <c r="AR479" s="163"/>
      <c r="AS479" s="163"/>
      <c r="AT479" s="163"/>
      <c r="AU479" s="163"/>
      <c r="AV479" s="163"/>
      <c r="AW479" s="163"/>
      <c r="AX479" s="163"/>
      <c r="AY479" s="163"/>
      <c r="AZ479" s="163"/>
      <c r="BA479" s="163"/>
      <c r="BB479" s="163"/>
      <c r="BC479" s="163"/>
      <c r="BD479" s="163"/>
      <c r="BE479" s="163"/>
      <c r="BF479" s="163"/>
      <c r="BG479" s="163"/>
      <c r="BH479" s="163"/>
      <c r="BI479" s="163"/>
      <c r="BJ479" s="163"/>
      <c r="BK479" s="163"/>
      <c r="BL479" s="163"/>
      <c r="BM479" s="163"/>
      <c r="BN479" s="163"/>
      <c r="BO479" s="163"/>
      <c r="BP479" s="163"/>
      <c r="BQ479" s="163"/>
      <c r="BR479" s="163"/>
      <c r="BS479" s="163"/>
      <c r="BT479" s="163"/>
      <c r="BU479" s="163"/>
      <c r="BV479" s="163"/>
      <c r="BW479" s="163"/>
      <c r="BX479" s="163"/>
      <c r="BY479" s="163"/>
      <c r="BZ479" s="163"/>
      <c r="CA479" s="163"/>
      <c r="CB479" s="163"/>
      <c r="CC479" s="163"/>
      <c r="CD479" s="163"/>
      <c r="CE479" s="163"/>
      <c r="CF479" s="163"/>
      <c r="CG479" s="163"/>
      <c r="CH479" s="163"/>
      <c r="CI479" s="163"/>
      <c r="CJ479" s="163"/>
      <c r="CK479" s="163"/>
      <c r="CL479" s="163"/>
      <c r="CM479" s="163"/>
      <c r="CN479" s="163"/>
      <c r="CO479" s="163"/>
      <c r="CP479" s="163"/>
      <c r="CQ479" s="163"/>
      <c r="CR479" s="163"/>
      <c r="CS479" s="163"/>
      <c r="CT479" s="163"/>
      <c r="CU479" s="163"/>
      <c r="CV479" s="163"/>
      <c r="CW479" s="163"/>
      <c r="CX479" s="163"/>
      <c r="CY479" s="163"/>
      <c r="CZ479" s="163"/>
      <c r="DA479" s="163"/>
      <c r="DB479" s="163"/>
      <c r="DC479" s="163"/>
      <c r="DD479" s="163"/>
      <c r="DE479" s="163"/>
      <c r="DF479" s="163"/>
      <c r="DG479" s="163"/>
      <c r="DH479" s="163"/>
      <c r="DI479" s="163"/>
      <c r="DJ479" s="163"/>
      <c r="DK479" s="163"/>
      <c r="DL479" s="163"/>
      <c r="DM479" s="163"/>
      <c r="DN479" s="163"/>
      <c r="DO479" s="163"/>
      <c r="DP479" s="163"/>
      <c r="DQ479" s="163"/>
      <c r="DR479" s="163"/>
      <c r="DS479" s="163"/>
      <c r="DT479" s="163"/>
      <c r="DU479" s="163"/>
      <c r="DV479" s="163"/>
      <c r="DW479" s="163"/>
      <c r="DX479" s="163"/>
      <c r="DY479" s="163"/>
      <c r="DZ479" s="163"/>
      <c r="EA479" s="163"/>
      <c r="EB479" s="163"/>
      <c r="EC479" s="163"/>
      <c r="ED479" s="163"/>
      <c r="EE479" s="163"/>
      <c r="EF479" s="163"/>
      <c r="EG479" s="163"/>
      <c r="EH479" s="163"/>
      <c r="EI479" s="163"/>
      <c r="EJ479" s="163"/>
      <c r="EK479" s="163"/>
      <c r="EL479" s="163"/>
      <c r="EM479" s="163"/>
      <c r="EN479" s="163"/>
      <c r="EO479" s="163"/>
      <c r="EP479" s="163"/>
      <c r="EQ479" s="163"/>
      <c r="ER479" s="163"/>
      <c r="ES479" s="163"/>
      <c r="ET479" s="163"/>
      <c r="EU479" s="163"/>
      <c r="EV479" s="163"/>
      <c r="EW479" s="163"/>
      <c r="EX479" s="163"/>
      <c r="EY479" s="163"/>
      <c r="EZ479" s="163"/>
      <c r="FA479" s="163"/>
    </row>
    <row r="480" spans="1:157" s="152" customFormat="1" ht="15">
      <c r="A480" s="143"/>
      <c r="B480" s="121"/>
      <c r="C480" s="133"/>
      <c r="D480" s="134"/>
      <c r="E480" s="159"/>
      <c r="F480" s="188"/>
      <c r="G480" s="163"/>
      <c r="H480" s="163"/>
      <c r="I480" s="163"/>
      <c r="J480" s="163"/>
      <c r="K480" s="163"/>
      <c r="L480" s="163"/>
      <c r="M480" s="163"/>
      <c r="N480" s="163"/>
      <c r="O480" s="163"/>
      <c r="P480" s="163"/>
      <c r="Q480" s="163"/>
      <c r="R480" s="163"/>
      <c r="S480" s="163"/>
      <c r="T480" s="163"/>
      <c r="U480" s="163"/>
      <c r="V480" s="163"/>
      <c r="W480" s="163"/>
      <c r="X480" s="163"/>
      <c r="Y480" s="163"/>
      <c r="Z480" s="163"/>
      <c r="AA480" s="163"/>
      <c r="AB480" s="163"/>
      <c r="AC480" s="163"/>
      <c r="AD480" s="163"/>
      <c r="AE480" s="163"/>
      <c r="AF480" s="163"/>
      <c r="AG480" s="163"/>
      <c r="AH480" s="163"/>
      <c r="AI480" s="163"/>
      <c r="AJ480" s="163"/>
      <c r="AK480" s="163"/>
      <c r="AL480" s="163"/>
      <c r="AM480" s="163"/>
      <c r="AN480" s="163"/>
      <c r="AO480" s="163"/>
      <c r="AP480" s="163"/>
      <c r="AQ480" s="163"/>
      <c r="AR480" s="163"/>
      <c r="AS480" s="163"/>
      <c r="AT480" s="163"/>
      <c r="AU480" s="163"/>
      <c r="AV480" s="163"/>
      <c r="AW480" s="163"/>
      <c r="AX480" s="163"/>
      <c r="AY480" s="163"/>
      <c r="AZ480" s="163"/>
      <c r="BA480" s="163"/>
      <c r="BB480" s="163"/>
      <c r="BC480" s="163"/>
      <c r="BD480" s="163"/>
      <c r="BE480" s="163"/>
      <c r="BF480" s="163"/>
      <c r="BG480" s="163"/>
      <c r="BH480" s="163"/>
      <c r="BI480" s="163"/>
      <c r="BJ480" s="163"/>
      <c r="BK480" s="163"/>
      <c r="BL480" s="163"/>
      <c r="BM480" s="163"/>
      <c r="BN480" s="163"/>
      <c r="BO480" s="163"/>
      <c r="BP480" s="163"/>
      <c r="BQ480" s="163"/>
      <c r="BR480" s="163"/>
      <c r="BS480" s="163"/>
      <c r="BT480" s="163"/>
      <c r="BU480" s="163"/>
      <c r="BV480" s="163"/>
      <c r="BW480" s="163"/>
      <c r="BX480" s="163"/>
      <c r="BY480" s="163"/>
      <c r="BZ480" s="163"/>
      <c r="CA480" s="163"/>
      <c r="CB480" s="163"/>
      <c r="CC480" s="163"/>
      <c r="CD480" s="163"/>
      <c r="CE480" s="163"/>
      <c r="CF480" s="163"/>
      <c r="CG480" s="163"/>
      <c r="CH480" s="163"/>
      <c r="CI480" s="163"/>
      <c r="CJ480" s="163"/>
      <c r="CK480" s="163"/>
      <c r="CL480" s="163"/>
      <c r="CM480" s="163"/>
      <c r="CN480" s="163"/>
      <c r="CO480" s="163"/>
      <c r="CP480" s="163"/>
      <c r="CQ480" s="163"/>
      <c r="CR480" s="163"/>
      <c r="CS480" s="163"/>
      <c r="CT480" s="163"/>
      <c r="CU480" s="163"/>
      <c r="CV480" s="163"/>
      <c r="CW480" s="163"/>
      <c r="CX480" s="163"/>
      <c r="CY480" s="163"/>
      <c r="CZ480" s="163"/>
      <c r="DA480" s="163"/>
      <c r="DB480" s="163"/>
      <c r="DC480" s="163"/>
      <c r="DD480" s="163"/>
      <c r="DE480" s="163"/>
      <c r="DF480" s="163"/>
      <c r="DG480" s="163"/>
      <c r="DH480" s="163"/>
      <c r="DI480" s="163"/>
      <c r="DJ480" s="163"/>
      <c r="DK480" s="163"/>
      <c r="DL480" s="163"/>
      <c r="DM480" s="163"/>
      <c r="DN480" s="163"/>
      <c r="DO480" s="163"/>
      <c r="DP480" s="163"/>
      <c r="DQ480" s="163"/>
      <c r="DR480" s="163"/>
      <c r="DS480" s="163"/>
      <c r="DT480" s="163"/>
      <c r="DU480" s="163"/>
      <c r="DV480" s="163"/>
      <c r="DW480" s="163"/>
      <c r="DX480" s="163"/>
      <c r="DY480" s="163"/>
      <c r="DZ480" s="163"/>
      <c r="EA480" s="163"/>
      <c r="EB480" s="163"/>
      <c r="EC480" s="163"/>
      <c r="ED480" s="163"/>
      <c r="EE480" s="163"/>
      <c r="EF480" s="163"/>
      <c r="EG480" s="163"/>
      <c r="EH480" s="163"/>
      <c r="EI480" s="163"/>
      <c r="EJ480" s="163"/>
      <c r="EK480" s="163"/>
      <c r="EL480" s="163"/>
      <c r="EM480" s="163"/>
      <c r="EN480" s="163"/>
      <c r="EO480" s="163"/>
      <c r="EP480" s="163"/>
      <c r="EQ480" s="163"/>
      <c r="ER480" s="163"/>
      <c r="ES480" s="163"/>
      <c r="ET480" s="163"/>
      <c r="EU480" s="163"/>
      <c r="EV480" s="163"/>
      <c r="EW480" s="163"/>
      <c r="EX480" s="163"/>
      <c r="EY480" s="163"/>
      <c r="EZ480" s="163"/>
      <c r="FA480" s="163"/>
    </row>
    <row r="481" spans="1:157" s="152" customFormat="1" ht="30">
      <c r="A481" s="143" t="s">
        <v>903</v>
      </c>
      <c r="B481" s="193" t="s">
        <v>904</v>
      </c>
      <c r="C481" s="115" t="s">
        <v>872</v>
      </c>
      <c r="D481" s="127">
        <v>1</v>
      </c>
      <c r="E481" s="128"/>
      <c r="F481" s="129"/>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3"/>
      <c r="AY481" s="163"/>
      <c r="AZ481" s="163"/>
      <c r="BA481" s="163"/>
      <c r="BB481" s="163"/>
      <c r="BC481" s="163"/>
      <c r="BD481" s="163"/>
      <c r="BE481" s="163"/>
      <c r="BF481" s="163"/>
      <c r="BG481" s="163"/>
      <c r="BH481" s="163"/>
      <c r="BI481" s="163"/>
      <c r="BJ481" s="163"/>
      <c r="BK481" s="163"/>
      <c r="BL481" s="163"/>
      <c r="BM481" s="163"/>
      <c r="BN481" s="163"/>
      <c r="BO481" s="163"/>
      <c r="BP481" s="163"/>
      <c r="BQ481" s="163"/>
      <c r="BR481" s="163"/>
      <c r="BS481" s="163"/>
      <c r="BT481" s="163"/>
      <c r="BU481" s="163"/>
      <c r="BV481" s="163"/>
      <c r="BW481" s="163"/>
      <c r="BX481" s="163"/>
      <c r="BY481" s="163"/>
      <c r="BZ481" s="163"/>
      <c r="CA481" s="163"/>
      <c r="CB481" s="163"/>
      <c r="CC481" s="163"/>
      <c r="CD481" s="163"/>
      <c r="CE481" s="163"/>
      <c r="CF481" s="163"/>
      <c r="CG481" s="163"/>
      <c r="CH481" s="163"/>
      <c r="CI481" s="163"/>
      <c r="CJ481" s="163"/>
      <c r="CK481" s="163"/>
      <c r="CL481" s="163"/>
      <c r="CM481" s="163"/>
      <c r="CN481" s="163"/>
      <c r="CO481" s="163"/>
      <c r="CP481" s="163"/>
      <c r="CQ481" s="163"/>
      <c r="CR481" s="163"/>
      <c r="CS481" s="163"/>
      <c r="CT481" s="163"/>
      <c r="CU481" s="163"/>
      <c r="CV481" s="163"/>
      <c r="CW481" s="163"/>
      <c r="CX481" s="163"/>
      <c r="CY481" s="163"/>
      <c r="CZ481" s="163"/>
      <c r="DA481" s="163"/>
      <c r="DB481" s="163"/>
      <c r="DC481" s="163"/>
      <c r="DD481" s="163"/>
      <c r="DE481" s="163"/>
      <c r="DF481" s="163"/>
      <c r="DG481" s="163"/>
      <c r="DH481" s="163"/>
      <c r="DI481" s="163"/>
      <c r="DJ481" s="163"/>
      <c r="DK481" s="163"/>
      <c r="DL481" s="163"/>
      <c r="DM481" s="163"/>
      <c r="DN481" s="163"/>
      <c r="DO481" s="163"/>
      <c r="DP481" s="163"/>
      <c r="DQ481" s="163"/>
      <c r="DR481" s="163"/>
      <c r="DS481" s="163"/>
      <c r="DT481" s="163"/>
      <c r="DU481" s="163"/>
      <c r="DV481" s="163"/>
      <c r="DW481" s="163"/>
      <c r="DX481" s="163"/>
      <c r="DY481" s="163"/>
      <c r="DZ481" s="163"/>
      <c r="EA481" s="163"/>
      <c r="EB481" s="163"/>
      <c r="EC481" s="163"/>
      <c r="ED481" s="163"/>
      <c r="EE481" s="163"/>
      <c r="EF481" s="163"/>
      <c r="EG481" s="163"/>
      <c r="EH481" s="163"/>
      <c r="EI481" s="163"/>
      <c r="EJ481" s="163"/>
      <c r="EK481" s="163"/>
      <c r="EL481" s="163"/>
      <c r="EM481" s="163"/>
      <c r="EN481" s="163"/>
      <c r="EO481" s="163"/>
      <c r="EP481" s="163"/>
      <c r="EQ481" s="163"/>
      <c r="ER481" s="163"/>
      <c r="ES481" s="163"/>
      <c r="ET481" s="163"/>
      <c r="EU481" s="163"/>
      <c r="EV481" s="163"/>
      <c r="EW481" s="163"/>
      <c r="EX481" s="163"/>
      <c r="EY481" s="163"/>
      <c r="EZ481" s="163"/>
      <c r="FA481" s="163"/>
    </row>
    <row r="482" spans="1:157" s="152" customFormat="1" ht="15">
      <c r="A482" s="143"/>
      <c r="B482" s="145"/>
      <c r="C482" s="133"/>
      <c r="D482" s="134"/>
      <c r="E482" s="159"/>
      <c r="F482" s="188"/>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3"/>
      <c r="AY482" s="163"/>
      <c r="AZ482" s="163"/>
      <c r="BA482" s="163"/>
      <c r="BB482" s="163"/>
      <c r="BC482" s="163"/>
      <c r="BD482" s="163"/>
      <c r="BE482" s="163"/>
      <c r="BF482" s="163"/>
      <c r="BG482" s="163"/>
      <c r="BH482" s="163"/>
      <c r="BI482" s="163"/>
      <c r="BJ482" s="163"/>
      <c r="BK482" s="163"/>
      <c r="BL482" s="163"/>
      <c r="BM482" s="163"/>
      <c r="BN482" s="163"/>
      <c r="BO482" s="163"/>
      <c r="BP482" s="163"/>
      <c r="BQ482" s="163"/>
      <c r="BR482" s="163"/>
      <c r="BS482" s="163"/>
      <c r="BT482" s="163"/>
      <c r="BU482" s="163"/>
      <c r="BV482" s="163"/>
      <c r="BW482" s="163"/>
      <c r="BX482" s="163"/>
      <c r="BY482" s="163"/>
      <c r="BZ482" s="163"/>
      <c r="CA482" s="163"/>
      <c r="CB482" s="163"/>
      <c r="CC482" s="163"/>
      <c r="CD482" s="163"/>
      <c r="CE482" s="163"/>
      <c r="CF482" s="163"/>
      <c r="CG482" s="163"/>
      <c r="CH482" s="163"/>
      <c r="CI482" s="163"/>
      <c r="CJ482" s="163"/>
      <c r="CK482" s="163"/>
      <c r="CL482" s="163"/>
      <c r="CM482" s="163"/>
      <c r="CN482" s="163"/>
      <c r="CO482" s="163"/>
      <c r="CP482" s="163"/>
      <c r="CQ482" s="163"/>
      <c r="CR482" s="163"/>
      <c r="CS482" s="163"/>
      <c r="CT482" s="163"/>
      <c r="CU482" s="163"/>
      <c r="CV482" s="163"/>
      <c r="CW482" s="163"/>
      <c r="CX482" s="163"/>
      <c r="CY482" s="163"/>
      <c r="CZ482" s="163"/>
      <c r="DA482" s="163"/>
      <c r="DB482" s="163"/>
      <c r="DC482" s="163"/>
      <c r="DD482" s="163"/>
      <c r="DE482" s="163"/>
      <c r="DF482" s="163"/>
      <c r="DG482" s="163"/>
      <c r="DH482" s="163"/>
      <c r="DI482" s="163"/>
      <c r="DJ482" s="163"/>
      <c r="DK482" s="163"/>
      <c r="DL482" s="163"/>
      <c r="DM482" s="163"/>
      <c r="DN482" s="163"/>
      <c r="DO482" s="163"/>
      <c r="DP482" s="163"/>
      <c r="DQ482" s="163"/>
      <c r="DR482" s="163"/>
      <c r="DS482" s="163"/>
      <c r="DT482" s="163"/>
      <c r="DU482" s="163"/>
      <c r="DV482" s="163"/>
      <c r="DW482" s="163"/>
      <c r="DX482" s="163"/>
      <c r="DY482" s="163"/>
      <c r="DZ482" s="163"/>
      <c r="EA482" s="163"/>
      <c r="EB482" s="163"/>
      <c r="EC482" s="163"/>
      <c r="ED482" s="163"/>
      <c r="EE482" s="163"/>
      <c r="EF482" s="163"/>
      <c r="EG482" s="163"/>
      <c r="EH482" s="163"/>
      <c r="EI482" s="163"/>
      <c r="EJ482" s="163"/>
      <c r="EK482" s="163"/>
      <c r="EL482" s="163"/>
      <c r="EM482" s="163"/>
      <c r="EN482" s="163"/>
      <c r="EO482" s="163"/>
      <c r="EP482" s="163"/>
      <c r="EQ482" s="163"/>
      <c r="ER482" s="163"/>
      <c r="ES482" s="163"/>
      <c r="ET482" s="163"/>
      <c r="EU482" s="163"/>
      <c r="EV482" s="163"/>
      <c r="EW482" s="163"/>
      <c r="EX482" s="163"/>
      <c r="EY482" s="163"/>
      <c r="EZ482" s="163"/>
      <c r="FA482" s="163"/>
    </row>
    <row r="483" spans="1:6" s="163" customFormat="1" ht="30">
      <c r="A483" s="143"/>
      <c r="B483" s="194" t="s">
        <v>905</v>
      </c>
      <c r="C483" s="133"/>
      <c r="D483" s="134"/>
      <c r="E483" s="159"/>
      <c r="F483" s="188"/>
    </row>
    <row r="484" spans="1:6" s="163" customFormat="1" ht="15">
      <c r="A484" s="143"/>
      <c r="B484" s="194"/>
      <c r="C484" s="133"/>
      <c r="D484" s="134"/>
      <c r="E484" s="159"/>
      <c r="F484" s="188"/>
    </row>
    <row r="485" spans="1:6" s="163" customFormat="1" ht="15">
      <c r="A485" s="143"/>
      <c r="B485" s="194" t="s">
        <v>906</v>
      </c>
      <c r="C485" s="133"/>
      <c r="D485" s="134"/>
      <c r="E485" s="159"/>
      <c r="F485" s="188"/>
    </row>
    <row r="486" spans="1:6" s="163" customFormat="1" ht="75">
      <c r="A486" s="143"/>
      <c r="B486" s="195" t="s">
        <v>908</v>
      </c>
      <c r="C486" s="133" t="s">
        <v>727</v>
      </c>
      <c r="D486" s="134">
        <v>1</v>
      </c>
      <c r="E486" s="159"/>
      <c r="F486" s="188"/>
    </row>
    <row r="487" spans="1:6" ht="45">
      <c r="A487" s="143"/>
      <c r="B487" s="195" t="s">
        <v>907</v>
      </c>
      <c r="C487" s="133" t="s">
        <v>727</v>
      </c>
      <c r="D487" s="134">
        <v>2</v>
      </c>
      <c r="E487" s="159"/>
      <c r="F487" s="188"/>
    </row>
    <row r="488" spans="1:6" ht="15">
      <c r="A488" s="143"/>
      <c r="B488" s="194"/>
      <c r="C488" s="133"/>
      <c r="E488" s="159"/>
      <c r="F488" s="188"/>
    </row>
    <row r="489" spans="1:6" ht="30">
      <c r="A489" s="143"/>
      <c r="B489" s="121" t="s">
        <v>500</v>
      </c>
      <c r="C489" s="133"/>
      <c r="E489" s="159"/>
      <c r="F489" s="188"/>
    </row>
    <row r="490" spans="2:6" ht="15">
      <c r="B490" s="124"/>
      <c r="C490" s="124"/>
      <c r="D490" s="124"/>
      <c r="E490" s="124"/>
      <c r="F490" s="124"/>
    </row>
    <row r="491" spans="2:6" ht="15">
      <c r="B491" s="124"/>
      <c r="C491" s="124"/>
      <c r="D491" s="124"/>
      <c r="E491" s="124"/>
      <c r="F491" s="124"/>
    </row>
    <row r="492" spans="1:6" ht="30">
      <c r="A492" s="143" t="s">
        <v>777</v>
      </c>
      <c r="B492" s="193" t="s">
        <v>778</v>
      </c>
      <c r="C492" s="115" t="s">
        <v>872</v>
      </c>
      <c r="D492" s="127">
        <v>2</v>
      </c>
      <c r="E492" s="128"/>
      <c r="F492" s="129"/>
    </row>
    <row r="493" spans="1:6" ht="15">
      <c r="A493" s="143"/>
      <c r="B493" s="145"/>
      <c r="C493" s="133"/>
      <c r="E493" s="159"/>
      <c r="F493" s="188"/>
    </row>
    <row r="494" spans="1:6" ht="60">
      <c r="A494" s="143"/>
      <c r="B494" s="194" t="s">
        <v>779</v>
      </c>
      <c r="C494" s="133"/>
      <c r="E494" s="159"/>
      <c r="F494" s="188"/>
    </row>
    <row r="495" spans="1:6" ht="15">
      <c r="A495" s="143"/>
      <c r="B495" s="194"/>
      <c r="C495" s="133"/>
      <c r="E495" s="159"/>
      <c r="F495" s="188"/>
    </row>
    <row r="496" spans="1:6" ht="15">
      <c r="A496" s="143"/>
      <c r="B496" s="194" t="s">
        <v>780</v>
      </c>
      <c r="C496" s="133"/>
      <c r="E496" s="159"/>
      <c r="F496" s="188"/>
    </row>
    <row r="497" spans="1:6" ht="60">
      <c r="A497" s="143"/>
      <c r="B497" s="195" t="s">
        <v>781</v>
      </c>
      <c r="C497" s="133" t="s">
        <v>727</v>
      </c>
      <c r="D497" s="134">
        <v>1</v>
      </c>
      <c r="E497" s="159"/>
      <c r="F497" s="188"/>
    </row>
    <row r="498" spans="1:6" ht="75">
      <c r="A498" s="143"/>
      <c r="B498" s="195" t="s">
        <v>782</v>
      </c>
      <c r="C498" s="133" t="s">
        <v>727</v>
      </c>
      <c r="D498" s="134">
        <v>2</v>
      </c>
      <c r="E498" s="159"/>
      <c r="F498" s="188"/>
    </row>
    <row r="499" spans="1:6" ht="15">
      <c r="A499" s="143"/>
      <c r="B499" s="195"/>
      <c r="C499" s="133"/>
      <c r="E499" s="159"/>
      <c r="F499" s="188"/>
    </row>
    <row r="500" spans="1:6" ht="60">
      <c r="A500" s="143"/>
      <c r="B500" s="194" t="s">
        <v>783</v>
      </c>
      <c r="C500" s="133"/>
      <c r="E500" s="159"/>
      <c r="F500" s="188"/>
    </row>
    <row r="501" spans="1:6" ht="15">
      <c r="A501" s="143"/>
      <c r="B501" s="194"/>
      <c r="C501" s="133"/>
      <c r="E501" s="159"/>
      <c r="F501" s="188"/>
    </row>
    <row r="502" spans="1:6" ht="45">
      <c r="A502" s="143"/>
      <c r="B502" s="194" t="s">
        <v>785</v>
      </c>
      <c r="C502" s="133"/>
      <c r="E502" s="159"/>
      <c r="F502" s="188"/>
    </row>
    <row r="503" spans="1:6" ht="15">
      <c r="A503" s="143"/>
      <c r="B503" s="194"/>
      <c r="C503" s="133"/>
      <c r="E503" s="159"/>
      <c r="F503" s="188"/>
    </row>
    <row r="504" spans="1:6" ht="30">
      <c r="A504" s="143"/>
      <c r="B504" s="121" t="s">
        <v>784</v>
      </c>
      <c r="C504" s="133"/>
      <c r="E504" s="159"/>
      <c r="F504" s="188"/>
    </row>
    <row r="505" spans="1:6" ht="15">
      <c r="A505" s="143"/>
      <c r="B505" s="194"/>
      <c r="C505" s="133"/>
      <c r="E505" s="159"/>
      <c r="F505" s="188"/>
    </row>
    <row r="506" spans="1:6" ht="60">
      <c r="A506" s="143"/>
      <c r="B506" s="121" t="s">
        <v>786</v>
      </c>
      <c r="C506" s="133"/>
      <c r="E506" s="159"/>
      <c r="F506" s="188"/>
    </row>
    <row r="507" spans="2:6" ht="15">
      <c r="B507" s="124"/>
      <c r="C507" s="124"/>
      <c r="D507" s="124"/>
      <c r="E507" s="124"/>
      <c r="F507" s="124"/>
    </row>
    <row r="508" spans="2:6" ht="15">
      <c r="B508" s="124"/>
      <c r="C508" s="124"/>
      <c r="D508" s="124"/>
      <c r="E508" s="124"/>
      <c r="F508" s="124"/>
    </row>
    <row r="509" spans="2:6" ht="15">
      <c r="B509" s="124"/>
      <c r="C509" s="124"/>
      <c r="D509" s="124"/>
      <c r="E509" s="124"/>
      <c r="F509" s="124"/>
    </row>
    <row r="510" spans="2:6" ht="15">
      <c r="B510" s="124"/>
      <c r="C510" s="124"/>
      <c r="D510" s="124"/>
      <c r="E510" s="124"/>
      <c r="F510" s="124"/>
    </row>
    <row r="511" spans="2:6" ht="15">
      <c r="B511" s="124"/>
      <c r="C511" s="124"/>
      <c r="D511" s="124"/>
      <c r="E511" s="124"/>
      <c r="F511" s="124"/>
    </row>
    <row r="512" spans="2:6" ht="15">
      <c r="B512" s="124"/>
      <c r="C512" s="124"/>
      <c r="D512" s="124"/>
      <c r="E512" s="124"/>
      <c r="F512" s="124"/>
    </row>
    <row r="513" spans="2:6" ht="15">
      <c r="B513" s="124"/>
      <c r="C513" s="124"/>
      <c r="D513" s="124"/>
      <c r="E513" s="124"/>
      <c r="F513" s="124"/>
    </row>
    <row r="514" spans="2:6" ht="15">
      <c r="B514" s="124"/>
      <c r="C514" s="124"/>
      <c r="D514" s="124"/>
      <c r="E514" s="124"/>
      <c r="F514" s="124"/>
    </row>
    <row r="515" spans="2:6" ht="15">
      <c r="B515" s="124"/>
      <c r="C515" s="124"/>
      <c r="D515" s="124"/>
      <c r="E515" s="124"/>
      <c r="F515" s="124"/>
    </row>
    <row r="516" spans="2:6" ht="15">
      <c r="B516" s="124"/>
      <c r="C516" s="124"/>
      <c r="D516" s="124"/>
      <c r="E516" s="124"/>
      <c r="F516" s="124"/>
    </row>
    <row r="517" spans="2:6" ht="15">
      <c r="B517" s="124"/>
      <c r="C517" s="124"/>
      <c r="D517" s="124"/>
      <c r="E517" s="124"/>
      <c r="F517" s="124"/>
    </row>
    <row r="518" spans="2:6" ht="15">
      <c r="B518" s="124"/>
      <c r="C518" s="124"/>
      <c r="D518" s="124"/>
      <c r="E518" s="124"/>
      <c r="F518" s="124"/>
    </row>
    <row r="519" spans="2:6" ht="15">
      <c r="B519" s="124"/>
      <c r="C519" s="124"/>
      <c r="D519" s="124"/>
      <c r="E519" s="124"/>
      <c r="F519" s="124"/>
    </row>
    <row r="520" spans="2:6" ht="15">
      <c r="B520" s="124"/>
      <c r="C520" s="124"/>
      <c r="D520" s="124"/>
      <c r="E520" s="124"/>
      <c r="F520" s="124"/>
    </row>
    <row r="521" spans="2:6" ht="15">
      <c r="B521" s="124"/>
      <c r="C521" s="124"/>
      <c r="D521" s="124"/>
      <c r="E521" s="124"/>
      <c r="F521" s="124"/>
    </row>
    <row r="522" spans="2:6" ht="15">
      <c r="B522" s="124"/>
      <c r="C522" s="124"/>
      <c r="D522" s="124"/>
      <c r="E522" s="124"/>
      <c r="F522" s="124"/>
    </row>
    <row r="523" spans="2:6" ht="15">
      <c r="B523" s="124"/>
      <c r="C523" s="124"/>
      <c r="D523" s="124"/>
      <c r="E523" s="124"/>
      <c r="F523" s="124"/>
    </row>
    <row r="524" spans="2:6" ht="15">
      <c r="B524" s="124"/>
      <c r="C524" s="124"/>
      <c r="D524" s="124"/>
      <c r="E524" s="124"/>
      <c r="F524" s="124"/>
    </row>
    <row r="525" spans="2:6" ht="15">
      <c r="B525" s="124"/>
      <c r="C525" s="124"/>
      <c r="D525" s="124"/>
      <c r="E525" s="124"/>
      <c r="F525" s="124"/>
    </row>
    <row r="526" spans="2:6" ht="15">
      <c r="B526" s="124"/>
      <c r="C526" s="124"/>
      <c r="D526" s="124"/>
      <c r="E526" s="124"/>
      <c r="F526" s="124"/>
    </row>
    <row r="527" spans="2:6" ht="15">
      <c r="B527" s="124"/>
      <c r="C527" s="124"/>
      <c r="D527" s="124"/>
      <c r="E527" s="124"/>
      <c r="F527" s="124"/>
    </row>
    <row r="528" spans="2:6" ht="15">
      <c r="B528" s="124"/>
      <c r="C528" s="124"/>
      <c r="D528" s="124"/>
      <c r="E528" s="124"/>
      <c r="F528" s="124"/>
    </row>
    <row r="529" spans="2:6" ht="15">
      <c r="B529" s="124"/>
      <c r="C529" s="124"/>
      <c r="D529" s="124"/>
      <c r="E529" s="124"/>
      <c r="F529" s="124"/>
    </row>
    <row r="530" spans="2:6" ht="15">
      <c r="B530" s="124"/>
      <c r="C530" s="124"/>
      <c r="D530" s="124"/>
      <c r="E530" s="124"/>
      <c r="F530" s="124"/>
    </row>
    <row r="531" ht="15">
      <c r="C531" s="133"/>
    </row>
    <row r="532" ht="15">
      <c r="C532" s="133"/>
    </row>
    <row r="533" ht="15">
      <c r="C533" s="133"/>
    </row>
    <row r="534" ht="15">
      <c r="C534" s="133"/>
    </row>
    <row r="535" ht="15">
      <c r="C535" s="133"/>
    </row>
    <row r="536" ht="15">
      <c r="C536" s="133"/>
    </row>
    <row r="537" ht="15">
      <c r="C537" s="133"/>
    </row>
    <row r="538" ht="15">
      <c r="C538" s="133"/>
    </row>
    <row r="539" ht="15">
      <c r="C539" s="133"/>
    </row>
    <row r="540" ht="15">
      <c r="C540" s="133"/>
    </row>
    <row r="541" ht="15">
      <c r="C541" s="133"/>
    </row>
    <row r="542" ht="15">
      <c r="C542" s="133"/>
    </row>
    <row r="543" ht="15">
      <c r="C543" s="133"/>
    </row>
    <row r="544" ht="15">
      <c r="C544" s="133"/>
    </row>
    <row r="545" ht="15">
      <c r="C545" s="133"/>
    </row>
    <row r="546" ht="15">
      <c r="C546" s="133"/>
    </row>
    <row r="547" ht="15">
      <c r="C547" s="133"/>
    </row>
    <row r="548" ht="15">
      <c r="C548" s="133"/>
    </row>
    <row r="549" ht="15">
      <c r="C549" s="133"/>
    </row>
    <row r="550" ht="15">
      <c r="C550" s="133"/>
    </row>
    <row r="551" ht="15">
      <c r="C551" s="133"/>
    </row>
    <row r="552" ht="15">
      <c r="C552" s="133"/>
    </row>
    <row r="553" ht="15">
      <c r="C553" s="133"/>
    </row>
    <row r="554" ht="15">
      <c r="C554" s="133"/>
    </row>
    <row r="555" ht="15">
      <c r="C555" s="133"/>
    </row>
    <row r="556" ht="15">
      <c r="C556" s="133"/>
    </row>
    <row r="557" ht="15">
      <c r="C557" s="133"/>
    </row>
    <row r="558" ht="15">
      <c r="C558" s="133"/>
    </row>
    <row r="559" ht="15">
      <c r="C559" s="133"/>
    </row>
    <row r="560" spans="3:6" ht="15">
      <c r="C560" s="133"/>
      <c r="F560" s="166"/>
    </row>
    <row r="561" ht="15">
      <c r="C561" s="133"/>
    </row>
    <row r="562" ht="15">
      <c r="C562" s="133"/>
    </row>
    <row r="563" ht="15">
      <c r="C563" s="133"/>
    </row>
    <row r="564" ht="15">
      <c r="C564" s="133"/>
    </row>
    <row r="565" ht="15">
      <c r="C565" s="133"/>
    </row>
    <row r="566" ht="15">
      <c r="C566" s="133"/>
    </row>
    <row r="567" ht="15">
      <c r="C567" s="133"/>
    </row>
    <row r="568" ht="15">
      <c r="C568" s="133"/>
    </row>
    <row r="569" ht="15">
      <c r="C569" s="133"/>
    </row>
    <row r="570" ht="15">
      <c r="C570" s="133"/>
    </row>
    <row r="571" ht="15">
      <c r="C571" s="133"/>
    </row>
    <row r="572" ht="15">
      <c r="C572" s="133"/>
    </row>
    <row r="573" ht="15">
      <c r="C573" s="133"/>
    </row>
    <row r="574" ht="15">
      <c r="C574" s="133"/>
    </row>
    <row r="575" ht="15">
      <c r="C575" s="133"/>
    </row>
    <row r="576" ht="15">
      <c r="C576" s="133"/>
    </row>
    <row r="577" ht="15">
      <c r="C577" s="133"/>
    </row>
    <row r="578" ht="15">
      <c r="C578" s="133"/>
    </row>
    <row r="579" ht="15">
      <c r="C579" s="133"/>
    </row>
    <row r="580" ht="15">
      <c r="C580" s="133"/>
    </row>
    <row r="581" ht="15">
      <c r="C581" s="133"/>
    </row>
    <row r="582" ht="15">
      <c r="C582" s="133"/>
    </row>
    <row r="583" ht="15">
      <c r="C583" s="133"/>
    </row>
    <row r="584" ht="15">
      <c r="C584" s="133"/>
    </row>
    <row r="585" ht="15">
      <c r="C585" s="133"/>
    </row>
    <row r="586" ht="15">
      <c r="C586" s="133"/>
    </row>
    <row r="587" ht="15">
      <c r="C587" s="133"/>
    </row>
    <row r="588" ht="15">
      <c r="C588" s="133"/>
    </row>
    <row r="589" ht="15">
      <c r="C589" s="133"/>
    </row>
    <row r="590" ht="15">
      <c r="C590" s="133"/>
    </row>
    <row r="591" ht="15">
      <c r="C591" s="133"/>
    </row>
    <row r="592" ht="15">
      <c r="C592" s="133"/>
    </row>
    <row r="593" ht="15">
      <c r="C593" s="133"/>
    </row>
    <row r="594" ht="15">
      <c r="C594" s="133"/>
    </row>
    <row r="595" ht="15">
      <c r="C595" s="133"/>
    </row>
    <row r="596" ht="15">
      <c r="C596" s="133"/>
    </row>
    <row r="597" ht="15">
      <c r="C597" s="133"/>
    </row>
    <row r="598" ht="15">
      <c r="C598" s="133"/>
    </row>
    <row r="599" ht="15">
      <c r="C599" s="133"/>
    </row>
    <row r="600" ht="15">
      <c r="C600" s="133"/>
    </row>
    <row r="601" ht="15">
      <c r="C601" s="133"/>
    </row>
    <row r="602" ht="15">
      <c r="C602" s="133"/>
    </row>
    <row r="603" ht="15">
      <c r="C603" s="133"/>
    </row>
    <row r="604" ht="15">
      <c r="C604" s="133"/>
    </row>
    <row r="605" ht="15">
      <c r="C605" s="133"/>
    </row>
    <row r="606" ht="15">
      <c r="C606" s="133"/>
    </row>
    <row r="607" ht="15">
      <c r="C607" s="133"/>
    </row>
    <row r="608" ht="15">
      <c r="C608" s="133"/>
    </row>
    <row r="609" ht="15">
      <c r="C609" s="133"/>
    </row>
    <row r="610" ht="15">
      <c r="C610" s="133"/>
    </row>
    <row r="611" ht="15">
      <c r="C611" s="133"/>
    </row>
    <row r="612" ht="15">
      <c r="C612" s="133"/>
    </row>
    <row r="613" ht="15">
      <c r="C613" s="133"/>
    </row>
    <row r="614" ht="15">
      <c r="C614" s="133"/>
    </row>
    <row r="615" ht="15">
      <c r="C615" s="133"/>
    </row>
    <row r="616" ht="15">
      <c r="C616" s="133"/>
    </row>
    <row r="617" ht="15">
      <c r="C617" s="133"/>
    </row>
    <row r="618" ht="15">
      <c r="C618" s="133"/>
    </row>
    <row r="619" ht="15">
      <c r="C619" s="133"/>
    </row>
    <row r="620" ht="15">
      <c r="C620" s="133"/>
    </row>
    <row r="621" ht="15">
      <c r="C621" s="133"/>
    </row>
    <row r="622" ht="15">
      <c r="C622" s="133"/>
    </row>
    <row r="623" ht="15">
      <c r="C623" s="133"/>
    </row>
    <row r="624" ht="15">
      <c r="C624" s="133"/>
    </row>
    <row r="625" ht="15">
      <c r="C625" s="133"/>
    </row>
    <row r="626" ht="15">
      <c r="C626" s="133"/>
    </row>
    <row r="627" ht="15">
      <c r="C627" s="133"/>
    </row>
    <row r="628" ht="15">
      <c r="C628" s="133"/>
    </row>
    <row r="629" ht="15">
      <c r="C629" s="133"/>
    </row>
    <row r="630" ht="15">
      <c r="C630" s="133"/>
    </row>
    <row r="631" ht="15">
      <c r="C631" s="133"/>
    </row>
    <row r="632" ht="15">
      <c r="C632" s="133"/>
    </row>
    <row r="633" ht="15">
      <c r="C633" s="133"/>
    </row>
    <row r="634" ht="15">
      <c r="C634" s="133"/>
    </row>
    <row r="635" ht="15">
      <c r="C635" s="133"/>
    </row>
    <row r="636" ht="15">
      <c r="C636" s="133"/>
    </row>
    <row r="637" ht="15">
      <c r="C637" s="133"/>
    </row>
    <row r="638" ht="15">
      <c r="C638" s="133"/>
    </row>
    <row r="639" ht="15">
      <c r="C639" s="133"/>
    </row>
    <row r="640" ht="15">
      <c r="C640" s="133"/>
    </row>
    <row r="641" ht="15">
      <c r="C641" s="133"/>
    </row>
    <row r="642" ht="15">
      <c r="C642" s="133"/>
    </row>
    <row r="643" ht="15">
      <c r="C643" s="133"/>
    </row>
    <row r="644" ht="15">
      <c r="C644" s="133"/>
    </row>
    <row r="645" ht="15">
      <c r="C645" s="133"/>
    </row>
    <row r="646" ht="15">
      <c r="C646" s="133"/>
    </row>
    <row r="647" ht="15">
      <c r="C647" s="133"/>
    </row>
    <row r="648" ht="15">
      <c r="C648" s="133"/>
    </row>
    <row r="649" ht="15">
      <c r="C649" s="133"/>
    </row>
    <row r="650" ht="15">
      <c r="C650" s="133"/>
    </row>
    <row r="651" ht="15">
      <c r="C651" s="133"/>
    </row>
    <row r="652" ht="15">
      <c r="C652" s="133"/>
    </row>
    <row r="653" ht="15">
      <c r="C653" s="133"/>
    </row>
    <row r="654" ht="15">
      <c r="C654" s="133"/>
    </row>
    <row r="655" ht="15">
      <c r="C655" s="133"/>
    </row>
    <row r="656" ht="15">
      <c r="C656" s="133"/>
    </row>
    <row r="657" ht="15">
      <c r="C657" s="133"/>
    </row>
    <row r="658" ht="15">
      <c r="C658" s="133"/>
    </row>
    <row r="659" ht="15">
      <c r="C659" s="133"/>
    </row>
    <row r="660" ht="15">
      <c r="C660" s="133"/>
    </row>
    <row r="661" ht="15">
      <c r="C661" s="133"/>
    </row>
    <row r="662" ht="15">
      <c r="C662" s="133"/>
    </row>
    <row r="663" ht="15">
      <c r="C663" s="133"/>
    </row>
    <row r="664" ht="15">
      <c r="C664" s="133"/>
    </row>
    <row r="665" ht="15">
      <c r="C665" s="133"/>
    </row>
    <row r="666" ht="15">
      <c r="C666" s="133"/>
    </row>
    <row r="667" ht="15">
      <c r="C667" s="133"/>
    </row>
    <row r="668" ht="15">
      <c r="C668" s="133"/>
    </row>
    <row r="669" ht="15">
      <c r="C669" s="133"/>
    </row>
    <row r="670" ht="15">
      <c r="C670" s="133"/>
    </row>
    <row r="671" ht="15">
      <c r="C671" s="133"/>
    </row>
    <row r="672" ht="15">
      <c r="C672" s="133"/>
    </row>
    <row r="673" ht="15">
      <c r="C673" s="133"/>
    </row>
    <row r="674" ht="15">
      <c r="C674" s="133"/>
    </row>
    <row r="675" ht="15">
      <c r="C675" s="133"/>
    </row>
    <row r="676" ht="15">
      <c r="C676" s="133"/>
    </row>
    <row r="677" ht="15">
      <c r="C677" s="133"/>
    </row>
    <row r="678" ht="15">
      <c r="C678" s="133"/>
    </row>
    <row r="679" ht="15">
      <c r="C679" s="133"/>
    </row>
    <row r="680" ht="15">
      <c r="C680" s="133"/>
    </row>
    <row r="681" ht="15">
      <c r="C681" s="133"/>
    </row>
    <row r="682" ht="15">
      <c r="C682" s="133"/>
    </row>
    <row r="683" ht="15">
      <c r="C683" s="133"/>
    </row>
    <row r="684" ht="15">
      <c r="C684" s="133"/>
    </row>
    <row r="685" ht="15">
      <c r="C685" s="133"/>
    </row>
    <row r="686" ht="15">
      <c r="C686" s="133"/>
    </row>
    <row r="687" ht="15">
      <c r="C687" s="133"/>
    </row>
    <row r="688" ht="15">
      <c r="C688" s="133"/>
    </row>
    <row r="689" ht="15">
      <c r="C689" s="133"/>
    </row>
    <row r="690" ht="15">
      <c r="C690" s="133"/>
    </row>
    <row r="691" ht="15">
      <c r="C691" s="133"/>
    </row>
    <row r="692" ht="15">
      <c r="C692" s="133"/>
    </row>
    <row r="693" ht="15">
      <c r="C693" s="133"/>
    </row>
    <row r="694" ht="15">
      <c r="C694" s="133"/>
    </row>
  </sheetData>
  <sheetProtection/>
  <printOptions/>
  <pageMargins left="0.99" right="0.51" top="1.13" bottom="0.71" header="0.6" footer="0.3937007874015748"/>
  <pageSetup horizontalDpi="300" verticalDpi="300" orientation="portrait" paperSize="9" scale="56" r:id="rId1"/>
  <headerFooter alignWithMargins="0">
    <oddHeader xml:space="preserve">&amp;C&amp;"Arial,Krepko"&amp;12 5.5 SPECIFIKACIJA STROJNIH INSTALACIJ IN STROJNE OPREME </oddHeader>
    <oddFooter>&amp;L&amp;9              &amp;F / &amp;A&amp;C&amp;P od &amp;N&amp;R50m3 Bazen za 
prevzem grezničnih odplak na  CČN ILIRSKA BISTRICA</oddFooter>
  </headerFooter>
  <rowBreaks count="11" manualBreakCount="11">
    <brk id="55" max="7" man="1"/>
    <brk id="93" max="7" man="1"/>
    <brk id="130" max="5" man="1"/>
    <brk id="133" max="7" man="1"/>
    <brk id="182" max="7" man="1"/>
    <brk id="249" max="7" man="1"/>
    <brk id="310" max="5" man="1"/>
    <brk id="358" max="7" man="1"/>
    <brk id="408" max="7" man="1"/>
    <brk id="422" max="7" man="1"/>
    <brk id="46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Hidrooprema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dc:creator>
  <cp:keywords/>
  <dc:description/>
  <cp:lastModifiedBy>MitjaB</cp:lastModifiedBy>
  <cp:lastPrinted>2011-08-08T11:11:05Z</cp:lastPrinted>
  <dcterms:created xsi:type="dcterms:W3CDTF">2004-03-08T07:21:40Z</dcterms:created>
  <dcterms:modified xsi:type="dcterms:W3CDTF">2011-08-08T11:19:12Z</dcterms:modified>
  <cp:category/>
  <cp:version/>
  <cp:contentType/>
  <cp:contentStatus/>
</cp:coreProperties>
</file>