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55" windowHeight="10095" activeTab="3"/>
  </bookViews>
  <sheets>
    <sheet name="Rekapitulacija" sheetId="1" r:id="rId1"/>
    <sheet name="31 prekrivno tesnjenje" sheetId="2" r:id="rId2"/>
    <sheet name="32 odvodnja" sheetId="3" r:id="rId3"/>
    <sheet name="5 odplinjanje" sheetId="4" r:id="rId4"/>
  </sheets>
  <definedNames>
    <definedName name="_xlnm.Print_Area" localSheetId="1">'31 prekrivno tesnjenje'!$A$1:$G$62</definedName>
    <definedName name="_xlnm.Print_Area" localSheetId="2">'32 odvodnja'!$A$1:$F$32</definedName>
  </definedNames>
  <calcPr fullCalcOnLoad="1"/>
</workbook>
</file>

<file path=xl/sharedStrings.xml><?xml version="1.0" encoding="utf-8"?>
<sst xmlns="http://schemas.openxmlformats.org/spreadsheetml/2006/main" count="274" uniqueCount="148">
  <si>
    <t>Št.</t>
  </si>
  <si>
    <t>Postavka:</t>
  </si>
  <si>
    <t>Enota</t>
  </si>
  <si>
    <t>Količina</t>
  </si>
  <si>
    <t>Cena za enoto</t>
  </si>
  <si>
    <t>Vrednost</t>
  </si>
  <si>
    <t>1.1</t>
  </si>
  <si>
    <t>Priprava gradbišča, dostopnih in transportnih poti ter drugi manipulativni stroški</t>
  </si>
  <si>
    <t>kpl</t>
  </si>
  <si>
    <t>1.2</t>
  </si>
  <si>
    <t>kos</t>
  </si>
  <si>
    <t>1.3</t>
  </si>
  <si>
    <t>m1</t>
  </si>
  <si>
    <t>Skupaj</t>
  </si>
  <si>
    <t>2.</t>
  </si>
  <si>
    <t>Zemeljska dela</t>
  </si>
  <si>
    <t>2.1</t>
  </si>
  <si>
    <t>m3</t>
  </si>
  <si>
    <t>2.3</t>
  </si>
  <si>
    <t>m2</t>
  </si>
  <si>
    <t>2.7</t>
  </si>
  <si>
    <t>3.</t>
  </si>
  <si>
    <t>3.1</t>
  </si>
  <si>
    <t>3.3</t>
  </si>
  <si>
    <t>3.4</t>
  </si>
  <si>
    <t>Splošno</t>
  </si>
  <si>
    <t>Geodetski posnetek izvedenega stanja s certifikatom</t>
  </si>
  <si>
    <t>Izdelava PID dokumentacije v štirih izvodih</t>
  </si>
  <si>
    <t>Skupaj brez DDV</t>
  </si>
  <si>
    <t>DDV</t>
  </si>
  <si>
    <t>Skupaj z DDV</t>
  </si>
  <si>
    <t>Pripravljalna in zaključna dela</t>
  </si>
  <si>
    <t>2.2</t>
  </si>
  <si>
    <t>2.4</t>
  </si>
  <si>
    <t>2.5</t>
  </si>
  <si>
    <t>2.6</t>
  </si>
  <si>
    <t>2.8</t>
  </si>
  <si>
    <t>2.10</t>
  </si>
  <si>
    <t>2.11</t>
  </si>
  <si>
    <t>4.1</t>
  </si>
  <si>
    <t>4.2</t>
  </si>
  <si>
    <t>Zapiranje in čiščenje gradbišča</t>
  </si>
  <si>
    <t>1.</t>
  </si>
  <si>
    <t>4.</t>
  </si>
  <si>
    <t>3.2</t>
  </si>
  <si>
    <t xml:space="preserve">m2 </t>
  </si>
  <si>
    <t>Strojno planiranje in formiranje odloženih odpadkov v projektiranih naklonih in na projektirane kote.</t>
  </si>
  <si>
    <t>Dobava in vgradnja rekulitvacijskega sloja na brežino in vrh odlagališča v debelini 80 cm iz jalovine oz. komposta.</t>
  </si>
  <si>
    <t>Zakoličenje kanalov ter postavitev profilov in zavarovanje le teh.</t>
  </si>
  <si>
    <t>Zidarska dela</t>
  </si>
  <si>
    <t>Prekrivno tesnjenje</t>
  </si>
  <si>
    <t>Strojna dela - odplinjevalni sistem</t>
  </si>
  <si>
    <t>Zatravitev</t>
  </si>
  <si>
    <t>REKAPITULACIJA</t>
  </si>
  <si>
    <t>3/2</t>
  </si>
  <si>
    <t>PREKRIVNO TESNJENJE</t>
  </si>
  <si>
    <t>ODVODNJA METEORNE VODE</t>
  </si>
  <si>
    <t>3/1</t>
  </si>
  <si>
    <t>ODPLINJANJE</t>
  </si>
  <si>
    <t>Izkop odpadkov do projektiranih višin s ponovnim vgrajevanjem v telo odlagališča.</t>
  </si>
  <si>
    <t>Zemeljska dela - odplinjevalni sistem</t>
  </si>
  <si>
    <t>5.</t>
  </si>
  <si>
    <t>2.9</t>
  </si>
  <si>
    <t>3.5</t>
  </si>
  <si>
    <t>3.6</t>
  </si>
  <si>
    <t>3.7</t>
  </si>
  <si>
    <t>3.8</t>
  </si>
  <si>
    <t>3.9</t>
  </si>
  <si>
    <t>3.10</t>
  </si>
  <si>
    <t>5.1</t>
  </si>
  <si>
    <t>5.2</t>
  </si>
  <si>
    <t>6.</t>
  </si>
  <si>
    <t>6.1</t>
  </si>
  <si>
    <t>6.2</t>
  </si>
  <si>
    <t>6.3</t>
  </si>
  <si>
    <t>POPIS DEL</t>
  </si>
  <si>
    <t>Izkop sidrnega jarka dimenzije 80 x 80 cm v odpadkih z zasipom z zemeljskim materialom in vgrajevanjem po plasteh debeline 20cm.</t>
  </si>
  <si>
    <t>m</t>
  </si>
  <si>
    <t>Mešanica semen črne detelje (1.80 kg / 100 m2) in ječmena (5,00 kg / 100 m2) na rekultivirane površine odlagališča.</t>
  </si>
  <si>
    <t>Nakladanje in odvoz viška materiala od izkopa jarkov z odvozom na stalno deponijo.</t>
  </si>
  <si>
    <t>Ročno planiranje dna jarka cevi, betonskih koritnic in hudourniških kanalet s točnostjo +/- 3 cm.</t>
  </si>
  <si>
    <t>Dobava, krojenje in polaganje s preklopom geosintetičnega drenažnega sloja qH = 0,9 l/m.s na brežini odlagališča pod bentonitno membrano s sidranjem v sidrnem jarku. V m2 se upoštevajo preklopi, kalo zaradi krojenja in transport na lokacijo.</t>
  </si>
  <si>
    <t>Skupaj prekrivno tesnjenje</t>
  </si>
  <si>
    <t>Skupaj odvodnja meteorne vode</t>
  </si>
  <si>
    <t>Skupaj odplinjanje</t>
  </si>
  <si>
    <t>Zakoličenje projektiranega prekrivnega tesnjenja, vzdrževalne poti in berm ter postavitev profilov in zavarovanje le teh</t>
  </si>
  <si>
    <t>Transport in vgrajevanje kamnitega materiala 0-64 mm, v vzdrževalno pot odlagališča. Vgrajevanje prve plasti debeline 50 cm z razprostiranjem, planiranjem in utrjevanjm plasti z ustreznim vzdolžnim in prečnim padcem do predpisane zgoščenosti. Vgradi se 50 cm debela plast kamnitega materiala naenkrat, da se ne poškoduje tesnilnih slojev pod vzdrževalno potjo. Vgrajevanje druge plasti debeline 20 cm z razprostiranjem, planiranjem in utrjevanjm plasti z ustreznim vzdolžnim in prečnim padcem do predpisane zgoščenosti.</t>
  </si>
  <si>
    <t>Dobava, transport in vgrajevanje tampona 0-32 mm v vzdrževalno pot odlagališča. Vgrajevanje v plast debeline 30 cm z razprostiranjem, planiranjem in utrjevanjm  plasti z ustreznim vzdolžnim in prečnim padcem do predpisane zgoščenosti. Vgradi se 30 cm debela plast tampona.</t>
  </si>
  <si>
    <t>Dobava, transport in vgrajevanje tampona 0-32 mm na bermo odlagališča. Vgrajevanje v plast debeline 30 cm z razprostiranjem, planiranjem in utrjevanjm  plasti z ustreznim vzdolžnim in prečnim padcem do predpisane zgoščenosti na predgodno položen geotekstil 300 g/m2. Vgradi se 30 cm debela plast tampona.</t>
  </si>
  <si>
    <t>Dobava, krojenje in polaganje s preklopom ločilnega geotekstila 300 g/m2 na bermi odlagališča pod tamponsko plast. V m2 se upoštevajo preklopi, kalo zaradi krojenja in transport na lokacijo.</t>
  </si>
  <si>
    <t>Izdelava izravnalnega-plinodrenažnega sloja v debelini cca 20 cm z mešanim kamnitim materialom.</t>
  </si>
  <si>
    <t>Dobava in vgradnja rekulitvacijskega sloja iz humusa v debelini 20cm.</t>
  </si>
  <si>
    <t>Dobava in vgradnja sloja humusa v debelini 20cm na obstoječe tesnjene brežine.</t>
  </si>
  <si>
    <t>1.4</t>
  </si>
  <si>
    <t>Košnja obstoječih tesnjenih brežin ter območja ob njihovem vznožju do ograje z motorno koso.</t>
  </si>
  <si>
    <t>Dobava, krojenje in polaganje s preklopom protierozijskega geokompozita z vzdolžno nosilnostjo 45 kN/m' nad geosintetični drenažni sloj na brežini odlagališča s sidranjem v sidrnem jarku. Protierozijski geokompozit se dodatno sidra z jeklenimi klini dolžine 60 cm iz rebraste armature fi 12 mm (2 klina na m2). V m2 se upoštevajo preklopi, kalo zaradi krojenja in transport na lokacijo.</t>
  </si>
  <si>
    <t>Demontaža ograje ob dostopni cesti odlagališča z odvozom na trajno odlaganje.</t>
  </si>
  <si>
    <t>Strojni in delno ročni izkop jarka za PE cev nad tesnilnimi sloji pokrova odlagališča v vzdrževalni poti oziroma bermi v zemljini III. kategorije. Širina dna znaša 0,80 m do globine 1,0 m, z odlaganjem materiala na rob izkopa. Naklon brežin je 70-75°</t>
  </si>
  <si>
    <t>Strojni in delno ročni izkop jarka za hudourniške kanalete in betonske koritnice  v zemljini III. kategorije s širino dna 0,60 m do globine 0,5 m, z odlaganjem na rob jarka. Naklon brežin je 70-75°</t>
  </si>
  <si>
    <t>Izdelava posteljice za PE cev iz peska 0-8 mm debeline 10 cm</t>
  </si>
  <si>
    <t>Zasip jarka z nevezljivim materialom 0-8 mm, obsip PE cevi in 30 cm nad temenom cevi.</t>
  </si>
  <si>
    <t>Zasipavanje jarka PE cevovoda z izkopanim materialom. Zasip se izvaja z utrjevanjem v slojih po 20 cm.</t>
  </si>
  <si>
    <t>Izdelava betonskih temeljev ob obstoječem zidu. Temelji dimenzij 20 x 20 x 80 cm iz betona C25/30 z vgradnjo ograjnih stebričkov.</t>
  </si>
  <si>
    <t>Dobava in postavitrev aluminijaste ograje z meržnim pletivom iz žice iz aluminijske zlitine AlMg3 z okni 50/50mm višine 2,0 m, vključno z vmesnimi in napenjalnimi stebri iz visokokakovostne aluminijske zlitine AlMgSi0.5.</t>
  </si>
  <si>
    <t>5.3</t>
  </si>
  <si>
    <t xml:space="preserve">Dobava in polaganje betonskih koritnic na bermi, vzdrževalni poti in ob vznožju brežin odlagališča v suh beton C8/10. </t>
  </si>
  <si>
    <t xml:space="preserve">Dobava in polaganje hudourniških kanalet vzdolž brežin v suh beton C8/10. </t>
  </si>
  <si>
    <t>Dobava in postavitev jaška fi 1000 cm iz betonskih cevi z usedalnim delom min. 0,20 m z okroglim betonskim nepovoznim pokrovom. Dno jaška je betonirano na mestu z betonom C20/25 in je zaobljeno ter obdelano s cementno malto. Vsi vtoki in iztoki se prav tako obdelajo s cementno malto. Višina jaška do 1,08 m.</t>
  </si>
  <si>
    <t>Zakoličenje plinjakov ter postavitev profilov in zavarovanje le teh.</t>
  </si>
  <si>
    <r>
      <t>m</t>
    </r>
    <r>
      <rPr>
        <vertAlign val="superscript"/>
        <sz val="10"/>
        <rFont val="Arial"/>
        <family val="2"/>
      </rPr>
      <t>3</t>
    </r>
  </si>
  <si>
    <t>Postavitev in izvlačenje jeklenega plinjaka s pomočjo gradbenega stroja.</t>
  </si>
  <si>
    <r>
      <t>Obsip okoli perforirane cevi v jeklenem plinjaku z drenažnim materialom granulacije 32-64 mm v količini 0,5m3/m</t>
    </r>
    <r>
      <rPr>
        <vertAlign val="superscript"/>
        <sz val="10"/>
        <rFont val="Arial"/>
        <family val="2"/>
      </rPr>
      <t>1</t>
    </r>
    <r>
      <rPr>
        <sz val="10"/>
        <rFont val="Arial"/>
        <family val="2"/>
      </rPr>
      <t>.</t>
    </r>
  </si>
  <si>
    <t>h</t>
  </si>
  <si>
    <t>Nabava in montaža PE zaključka PE perforiane cevi za razpršitev zajetega odlagališčnega plina v biofilter.</t>
  </si>
  <si>
    <t>Nabava in montaža PEHD membrane  debeline 2,5 mm 2.000 mm x 6.500 mm na ogrodje biofiltra s predhono krojenimi prehodi za sistem za zajem vzorca.</t>
  </si>
  <si>
    <t xml:space="preserve">Nabava in montaža sistema za zajem plina na zgornjem nivoju  biofiltra za kontrolo učinkovitosti biofiltra. Sistem sestavlja: perofirana PVC cev dolžine cca. 10.000 mm, zaščitna perofriana PEHD cev, nastavek za zajem vzorca in čep za zaprtje sistema, ki se ga sname ob opravljanju meritev. Druga stran sistema ima slep konec. </t>
  </si>
  <si>
    <t xml:space="preserve">Nabava in montaža sistema za zajem plina na spodnjem nivoju  biofiltra za zajem v odlagališču nastalega plina. Sistem sestavlja: PVC cev dolžine cca 6.000 mm, zaščitna PEHD cev, nastavek za zajem vzorca in čep za zaprtje sistema, ki se ga sname ob opravljanju meritev. </t>
  </si>
  <si>
    <t>Nabava in montaža križnega PEHD nosilca cevi, višine 30 mm in širine 20 mm z luknjami za pritrditev sistema za zajem plina na zgornjem nivoju biofiltra.</t>
  </si>
  <si>
    <t>Nabava in montaža PE tablice za označitev novega in obstoječega biofiltra skladno z označbenim sistemom.</t>
  </si>
  <si>
    <t>Nabava in montaža ogrodja za biofilter iz jeklene mreže Q196, premera cca. 2.000 mm in višine 2.150 mm. Spojitev mreže z varjenjem.</t>
  </si>
  <si>
    <t>Nabava jeklenega plinjaka (opaža) višine 4.000 mm in premera 800 mm z vgradnjo opaža višine do 7 metrov. Po vgradnji posameznega opaža in zasutja z odpadki se jekleni plinjak demontira in premesti na novo mesto vgradnje. Po končanju del izvajalec jekleni plinjak trajno odstrani.</t>
  </si>
  <si>
    <t>Nabava in vgradnja do 0,85 m pod vrhom perforirane PE cevi OD110, SDR 17 z mufno na neperforirani strani.</t>
  </si>
  <si>
    <t>Dobava in polaganje obojestransko hrapave PEHD membrane debeline 2,5 mm dimenzije 2500 x 5.000 mm delno na izravnalni-plinodrenažni sloj in delno na pripravljen plato nad plinjakom.</t>
  </si>
  <si>
    <t>Poravanava površine z odstranitvijo ostrih predmetov pred polaganjem PEHD membrane.</t>
  </si>
  <si>
    <r>
      <t>Izkop gradbene jame za vgradnjo jeklenega plinjaka v odpadkih in ponoven zasip z odpadki okoli jeklenega plinjaka (106 m</t>
    </r>
    <r>
      <rPr>
        <vertAlign val="superscript"/>
        <sz val="10"/>
        <rFont val="Arial"/>
        <family val="2"/>
      </rPr>
      <t>3</t>
    </r>
    <r>
      <rPr>
        <sz val="10"/>
        <rFont val="Arial"/>
        <family val="2"/>
      </rPr>
      <t xml:space="preserve"> / plinjak).</t>
    </r>
  </si>
  <si>
    <t>PROGRAM ZAPIRANJA ODLAGALIŠČA NENEVARNIH ODPADKOV JELŠANE  št.: PZ - 08/13</t>
  </si>
  <si>
    <t>Zid in ograja</t>
  </si>
  <si>
    <t>Dobava in polaganje PE80 cevi OD500, SN8 na peščeno posteljico.</t>
  </si>
  <si>
    <t>Izgradnja izpusta na teren tlorisnih dimenzij 3,50 x 1,50 m s širino dna 0,80 m in brežinami višine 0,40 m. V postavki je upoštevana komplet izgradnja po detajlu z izkopom in pripravo terena s polaganjem lomljenca frakcije 30-50 cm v beton C8/10 debeline 10 cm vključno z zalivanjemstikov s cementno malto. Upoštevati tudi odrez stranice betonskih koritnic v dolžini 1,50 m in izdelavo odprtine dimenzij 1,50 x 0,40 m v kamnitem ograjnem zidu z obdelavo robov odprtine z betonom.</t>
  </si>
  <si>
    <t>Dobava in vgradnja biofitrskega materiala 6,3 m3 v posamezni biofilter.</t>
  </si>
  <si>
    <t>Nasutje biofiltrskega materiala v posamezni biofilter z gradbenim strojem.</t>
  </si>
  <si>
    <t>Dobava, krojenje in polaganje s preklopom bentonitne membrane specifične gostote 5000 g/m2, prevodnosti k &lt; 1x10-9 m/s, na brežini odlagališča s sidranjem v sidrnem jarku. V m2 se upoštevajo preklopi, kalo zaradi krojenja in transport na lokacijo.</t>
  </si>
  <si>
    <t>Dobava, krojenje in polaganje s preklopom bentonitne membrane specifične gostote 5000 g/m2, prevodnosti k &lt; 1x10-9 m/s, na vrhu odlagališča. V m2 se upoštevajo preklopi, kalo zaradi krojenja in transport na lokacijo.</t>
  </si>
  <si>
    <t>Dobava, krojenje in polaganje s preklopom bentonitne membrane specifične gostote 5000 g/m2, prevodnosti k &lt; 1x10-9 m/s, pod vzdrževalno potjo. V m2 se upoštevajo preklopi, kalo zaradi krojenja in transport na lokacijo.</t>
  </si>
  <si>
    <t>Dobava, krojenje in polaganje s preklopom geosintetičnega drenažnega sloja - pretok pri obtežbi 20 kPa, naklonu i=0,1 mora biti min 0,55 l/m.s., na brežini odlagališča nad bentonitno membrano s sidranjem v sidrnem jarku. V m2 se upoštevajo preklopi, kalo zaradi krojenja in transport na lokacijo.</t>
  </si>
  <si>
    <t>Dobava, krojenje in polaganje s preklopom geosintetičnega drenažnega sloja - pretok pri obtežbi 20 kPa, naklonu i=0,1 mora biti min 0,55 l/m.s.,  na vrhu odlagališča pod bentonitno membrano. V m2 se upoštevajo preklopi, kalo zaradi krojenja in transport na lokacijo.</t>
  </si>
  <si>
    <t>Dobava, krojenje in polaganje s preklopom geosintetičnega drenažnega sloja - pretok pri obtežbi 20 kPa, naklonu i=0,1 mora biti min 0,55 l/m.s.,  na vrhu odlagališča nad bentonitno membrano. V m2 se upoštevajo preklopi, kalo zaradi krojenja in transport na lokacijo.</t>
  </si>
  <si>
    <t>Dobava, krojenje in polaganje s preklopom geosintetičnega drenažnega sloja  - pretok pri obtežbi 20 kPa, naklonu i=0,1 mora biti min 0,55 l/m.s., pod vzdrževalno potjo nad bentonitno membrano. V m2 se upoštevajo preklopi, kalo zaradi krojenja in transport na lokacijo.</t>
  </si>
  <si>
    <t>Dobava, krojenje in polaganje s preklopom protierozijskega geokompozita z vzdolžno nosilnostjo 45 kN/m' nad geosintetični drenažni sloj na brežini odlagališča s sidranjem v sidrnem jarku. Protierozijski geokompozit se dodatno sidra z jeklenimi klini dolžine 60 cm iz rebraste armature fi 12 mm (4 klini na m2). V m2 se upoštevajo preklopi, kalo zaradi krojenja in transport na lokacijo.</t>
  </si>
  <si>
    <t>Nepredvidena dela v vrednosti 10% celotne investicije</t>
  </si>
  <si>
    <t>Nepredvidena dela v vrednosti 10% vseh del</t>
  </si>
  <si>
    <t>5.4</t>
  </si>
  <si>
    <t>5.5</t>
  </si>
  <si>
    <t>Demontaža in ponovna montaža vhodnih dvokrilnih vrat na odlagališče. Vrata se posavijo na linijo med ograjnima zidoma</t>
  </si>
  <si>
    <t>Sanacija poškodovanega ograjnega kamnitega zidu debeline 30 cm z rušenjem in ponovnim zidanjem, ter prilagoditev zidu za montažo vhodnih vrat</t>
  </si>
  <si>
    <t>2.12</t>
  </si>
  <si>
    <t>Lociranje obstoječih tesnilnih plasti - sondažni razkopi vzdolž brežine globine do 1 m v medsebojni razdalji 20 m (14 kos), količina ocenjena</t>
  </si>
  <si>
    <t>Izkop prekrivnega materiala do obstoječih tesnilnih plasti, z odmetom na rob izkopa in  ponovno vgradnjo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</si>
</sst>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0.00;[Red]#,##0.00"/>
    <numFmt numFmtId="176" formatCode="&quot;True&quot;;&quot;True&quot;;&quot;False&quot;"/>
    <numFmt numFmtId="177" formatCode="&quot;On&quot;;&quot;On&quot;;&quot;Off&quot;"/>
    <numFmt numFmtId="178" formatCode="#,##0.00\ [$EUR];[Red]#,##0.00\ [$EUR]"/>
    <numFmt numFmtId="179" formatCode="#,##0;[Red]#,##0"/>
  </numFmts>
  <fonts count="44">
    <font>
      <sz val="10"/>
      <name val="Arial"/>
      <family val="0"/>
    </font>
    <font>
      <sz val="8"/>
      <name val="Arial"/>
      <family val="2"/>
    </font>
    <font>
      <b/>
      <sz val="10"/>
      <name val="Arial"/>
      <family val="2"/>
    </font>
    <font>
      <sz val="11"/>
      <name val="Arial CE"/>
      <family val="2"/>
    </font>
    <font>
      <vertAlign val="superscript"/>
      <sz val="10"/>
      <name val="Arial"/>
      <family val="2"/>
    </font>
    <font>
      <sz val="10"/>
      <color indexed="8"/>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b/>
      <sz val="10"/>
      <color indexed="10"/>
      <name val="Arial"/>
      <family val="2"/>
    </font>
    <font>
      <b/>
      <u val="singleAccounting"/>
      <sz val="10"/>
      <color indexed="10"/>
      <name val="Arial"/>
      <family val="2"/>
    </font>
    <font>
      <strike/>
      <sz val="10"/>
      <name val="Arial"/>
      <family val="2"/>
    </font>
    <font>
      <sz val="10"/>
      <color theme="1"/>
      <name val="Arial"/>
      <family val="2"/>
    </font>
    <font>
      <sz val="10"/>
      <color theme="0"/>
      <name val="Arial"/>
      <family val="2"/>
    </font>
    <font>
      <sz val="10"/>
      <color rgb="FF006100"/>
      <name val="Arial"/>
      <family val="2"/>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b/>
      <sz val="10"/>
      <color rgb="FFFF0000"/>
      <name val="Arial"/>
      <family val="2"/>
    </font>
    <font>
      <b/>
      <u val="singleAccounting"/>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6" fillId="0" borderId="6" applyNumberFormat="0" applyFill="0" applyAlignment="0" applyProtection="0"/>
    <xf numFmtId="0" fontId="37" fillId="30" borderId="7" applyNumberFormat="0" applyAlignment="0" applyProtection="0"/>
    <xf numFmtId="0" fontId="38" fillId="21" borderId="8" applyNumberFormat="0" applyAlignment="0" applyProtection="0"/>
    <xf numFmtId="0" fontId="39"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8" applyNumberFormat="0" applyAlignment="0" applyProtection="0"/>
    <xf numFmtId="0" fontId="41" fillId="0" borderId="9" applyNumberFormat="0" applyFill="0" applyAlignment="0" applyProtection="0"/>
  </cellStyleXfs>
  <cellXfs count="146">
    <xf numFmtId="0" fontId="0" fillId="0" borderId="0" xfId="0" applyAlignment="1">
      <alignment/>
    </xf>
    <xf numFmtId="4" fontId="2" fillId="0" borderId="0" xfId="0" applyNumberFormat="1" applyFont="1" applyAlignment="1">
      <alignment/>
    </xf>
    <xf numFmtId="0" fontId="2" fillId="0" borderId="0" xfId="0" applyFont="1" applyAlignment="1">
      <alignment wrapText="1"/>
    </xf>
    <xf numFmtId="0" fontId="0" fillId="0" borderId="0" xfId="0" applyFont="1" applyBorder="1" applyAlignment="1">
      <alignment horizontal="left" vertical="top" wrapText="1"/>
    </xf>
    <xf numFmtId="0" fontId="0" fillId="0" borderId="0" xfId="0" applyBorder="1" applyAlignment="1">
      <alignment wrapText="1"/>
    </xf>
    <xf numFmtId="0" fontId="2" fillId="0" borderId="10" xfId="0" applyFont="1" applyBorder="1" applyAlignment="1">
      <alignment wrapText="1"/>
    </xf>
    <xf numFmtId="4" fontId="0" fillId="0" borderId="10" xfId="0" applyNumberFormat="1" applyBorder="1" applyAlignment="1">
      <alignment/>
    </xf>
    <xf numFmtId="4" fontId="2" fillId="0" borderId="10" xfId="0" applyNumberFormat="1" applyFont="1" applyBorder="1" applyAlignment="1">
      <alignment/>
    </xf>
    <xf numFmtId="4" fontId="0" fillId="0" borderId="10" xfId="0" applyNumberFormat="1" applyFont="1" applyBorder="1" applyAlignment="1">
      <alignment/>
    </xf>
    <xf numFmtId="4" fontId="2" fillId="0" borderId="10" xfId="0" applyNumberFormat="1" applyFont="1" applyBorder="1" applyAlignment="1">
      <alignment/>
    </xf>
    <xf numFmtId="4" fontId="2" fillId="0" borderId="0" xfId="0" applyNumberFormat="1" applyFont="1" applyAlignment="1">
      <alignment/>
    </xf>
    <xf numFmtId="0" fontId="0" fillId="0" borderId="0" xfId="0" applyBorder="1" applyAlignment="1">
      <alignment horizontal="left"/>
    </xf>
    <xf numFmtId="0" fontId="2" fillId="0" borderId="0" xfId="0" applyFont="1" applyBorder="1" applyAlignment="1">
      <alignment wrapText="1"/>
    </xf>
    <xf numFmtId="0" fontId="0" fillId="0" borderId="0" xfId="0" applyBorder="1" applyAlignment="1">
      <alignment horizontal="center"/>
    </xf>
    <xf numFmtId="4" fontId="0" fillId="0" borderId="0" xfId="0" applyNumberFormat="1" applyBorder="1" applyAlignment="1">
      <alignment/>
    </xf>
    <xf numFmtId="4" fontId="0" fillId="0" borderId="0" xfId="0" applyNumberFormat="1" applyFont="1" applyBorder="1" applyAlignment="1">
      <alignment/>
    </xf>
    <xf numFmtId="4" fontId="2" fillId="0" borderId="0" xfId="0" applyNumberFormat="1" applyFont="1" applyBorder="1" applyAlignment="1">
      <alignment/>
    </xf>
    <xf numFmtId="0" fontId="0"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left"/>
    </xf>
    <xf numFmtId="0" fontId="0" fillId="0" borderId="0" xfId="0" applyBorder="1" applyAlignment="1" quotePrefix="1">
      <alignment horizontal="left" vertical="top"/>
    </xf>
    <xf numFmtId="0" fontId="0" fillId="0" borderId="0" xfId="0" applyFont="1" applyBorder="1" applyAlignment="1" quotePrefix="1">
      <alignment horizontal="left" vertical="top"/>
    </xf>
    <xf numFmtId="4" fontId="0" fillId="0" borderId="0" xfId="0" applyNumberFormat="1" applyFont="1" applyBorder="1" applyAlignment="1">
      <alignment/>
    </xf>
    <xf numFmtId="0" fontId="2" fillId="0" borderId="0" xfId="0" applyFont="1" applyBorder="1" applyAlignment="1">
      <alignment/>
    </xf>
    <xf numFmtId="0" fontId="0" fillId="0" borderId="0" xfId="0" applyBorder="1" applyAlignment="1" quotePrefix="1">
      <alignment/>
    </xf>
    <xf numFmtId="4" fontId="0" fillId="0" borderId="0" xfId="0" applyNumberFormat="1" applyFont="1" applyBorder="1" applyAlignment="1">
      <alignment/>
    </xf>
    <xf numFmtId="0" fontId="0" fillId="0" borderId="0" xfId="0" applyFill="1" applyBorder="1" applyAlignment="1">
      <alignment horizontal="center"/>
    </xf>
    <xf numFmtId="4" fontId="0" fillId="0" borderId="0" xfId="0" applyNumberFormat="1" applyFill="1" applyBorder="1" applyAlignment="1">
      <alignment/>
    </xf>
    <xf numFmtId="4" fontId="0" fillId="0" borderId="0" xfId="0" applyNumberFormat="1" applyFont="1" applyFill="1" applyBorder="1" applyAlignment="1">
      <alignment/>
    </xf>
    <xf numFmtId="0" fontId="2" fillId="0" borderId="0" xfId="0" applyFont="1" applyBorder="1" applyAlignment="1" quotePrefix="1">
      <alignment horizontal="left" vertical="top"/>
    </xf>
    <xf numFmtId="16" fontId="0" fillId="0" borderId="0" xfId="0" applyNumberFormat="1" applyFont="1" applyBorder="1" applyAlignment="1" quotePrefix="1">
      <alignment horizontal="left" vertical="top"/>
    </xf>
    <xf numFmtId="16" fontId="2" fillId="0" borderId="0" xfId="0" applyNumberFormat="1" applyFont="1" applyBorder="1" applyAlignment="1" quotePrefix="1">
      <alignment horizontal="left"/>
    </xf>
    <xf numFmtId="0" fontId="0" fillId="0" borderId="0" xfId="0" applyBorder="1" applyAlignment="1">
      <alignment/>
    </xf>
    <xf numFmtId="0" fontId="0" fillId="0" borderId="0" xfId="0" applyFont="1" applyBorder="1" applyAlignment="1">
      <alignment horizontal="justify"/>
    </xf>
    <xf numFmtId="4" fontId="2" fillId="0" borderId="0" xfId="0" applyNumberFormat="1" applyFont="1" applyBorder="1" applyAlignment="1">
      <alignment/>
    </xf>
    <xf numFmtId="16" fontId="2" fillId="0" borderId="0" xfId="0" applyNumberFormat="1" applyFont="1" applyBorder="1" applyAlignment="1" quotePrefix="1">
      <alignment horizontal="left" vertical="top"/>
    </xf>
    <xf numFmtId="0" fontId="2" fillId="0" borderId="0" xfId="0" applyFont="1" applyBorder="1" applyAlignment="1" quotePrefix="1">
      <alignment horizontal="left"/>
    </xf>
    <xf numFmtId="0" fontId="2"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Border="1" applyAlignment="1">
      <alignment/>
    </xf>
    <xf numFmtId="49" fontId="2" fillId="0" borderId="0" xfId="0" applyNumberFormat="1" applyFont="1" applyBorder="1" applyAlignment="1">
      <alignment horizontal="left"/>
    </xf>
    <xf numFmtId="4" fontId="2" fillId="0" borderId="0" xfId="0" applyNumberFormat="1" applyFont="1" applyBorder="1" applyAlignment="1" applyProtection="1">
      <alignment horizontal="center"/>
      <protection locked="0"/>
    </xf>
    <xf numFmtId="4" fontId="2" fillId="0" borderId="0" xfId="0" applyNumberFormat="1" applyFont="1" applyBorder="1" applyAlignment="1" applyProtection="1">
      <alignment horizontal="center"/>
      <protection locked="0"/>
    </xf>
    <xf numFmtId="0" fontId="0" fillId="0" borderId="0" xfId="0" applyAlignment="1" applyProtection="1">
      <alignment/>
      <protection locked="0"/>
    </xf>
    <xf numFmtId="4" fontId="0" fillId="0" borderId="0" xfId="0" applyNumberFormat="1" applyBorder="1" applyAlignment="1" applyProtection="1">
      <alignment/>
      <protection locked="0"/>
    </xf>
    <xf numFmtId="4" fontId="0" fillId="0" borderId="0" xfId="0" applyNumberFormat="1" applyFont="1" applyBorder="1" applyAlignment="1" applyProtection="1">
      <alignment/>
      <protection locked="0"/>
    </xf>
    <xf numFmtId="4" fontId="0" fillId="0" borderId="11" xfId="0" applyNumberFormat="1" applyBorder="1" applyAlignment="1" applyProtection="1">
      <alignment/>
      <protection locked="0"/>
    </xf>
    <xf numFmtId="4" fontId="0" fillId="0" borderId="11" xfId="0" applyNumberFormat="1" applyFont="1" applyBorder="1" applyAlignment="1" applyProtection="1">
      <alignment/>
      <protection locked="0"/>
    </xf>
    <xf numFmtId="4" fontId="2" fillId="0" borderId="0" xfId="0" applyNumberFormat="1" applyFont="1" applyBorder="1" applyAlignment="1" applyProtection="1">
      <alignment/>
      <protection locked="0"/>
    </xf>
    <xf numFmtId="4" fontId="0" fillId="0" borderId="0" xfId="0" applyNumberFormat="1" applyFont="1" applyBorder="1" applyAlignment="1" applyProtection="1">
      <alignment/>
      <protection locked="0"/>
    </xf>
    <xf numFmtId="0" fontId="0" fillId="0" borderId="0" xfId="0" applyFont="1" applyAlignment="1" applyProtection="1">
      <alignment/>
      <protection locked="0"/>
    </xf>
    <xf numFmtId="4" fontId="0" fillId="0" borderId="0" xfId="0" applyNumberFormat="1" applyFont="1" applyFill="1" applyBorder="1" applyAlignment="1" applyProtection="1">
      <alignment/>
      <protection locked="0"/>
    </xf>
    <xf numFmtId="4" fontId="0" fillId="0" borderId="0" xfId="0" applyNumberFormat="1" applyFont="1" applyAlignment="1" applyProtection="1">
      <alignment/>
      <protection locked="0"/>
    </xf>
    <xf numFmtId="4" fontId="0" fillId="0" borderId="11" xfId="0" applyNumberFormat="1" applyFont="1" applyBorder="1" applyAlignment="1" applyProtection="1">
      <alignment/>
      <protection locked="0"/>
    </xf>
    <xf numFmtId="4" fontId="34" fillId="0" borderId="0" xfId="0" applyNumberFormat="1" applyFont="1" applyBorder="1" applyAlignment="1" applyProtection="1">
      <alignment/>
      <protection locked="0"/>
    </xf>
    <xf numFmtId="0" fontId="34" fillId="0" borderId="0" xfId="0" applyFont="1" applyAlignment="1" applyProtection="1">
      <alignment/>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protection locked="0"/>
    </xf>
    <xf numFmtId="4" fontId="0" fillId="0" borderId="10" xfId="0" applyNumberFormat="1" applyFont="1" applyBorder="1" applyAlignment="1" applyProtection="1">
      <alignment/>
      <protection locked="0"/>
    </xf>
    <xf numFmtId="4" fontId="2" fillId="0" borderId="10" xfId="0" applyNumberFormat="1" applyFont="1" applyBorder="1" applyAlignment="1" applyProtection="1">
      <alignment/>
      <protection locked="0"/>
    </xf>
    <xf numFmtId="0" fontId="0" fillId="0" borderId="0" xfId="0" applyFont="1" applyAlignment="1" applyProtection="1">
      <alignment/>
      <protection locked="0"/>
    </xf>
    <xf numFmtId="49" fontId="2" fillId="0" borderId="0" xfId="0" applyNumberFormat="1" applyFont="1" applyBorder="1" applyAlignment="1" applyProtection="1">
      <alignment horizontal="center" vertical="top"/>
      <protection/>
    </xf>
    <xf numFmtId="0" fontId="2" fillId="0" borderId="0" xfId="0" applyFont="1" applyBorder="1" applyAlignment="1" applyProtection="1">
      <alignment wrapText="1"/>
      <protection/>
    </xf>
    <xf numFmtId="0" fontId="2" fillId="0" borderId="0" xfId="0" applyFont="1" applyBorder="1" applyAlignment="1" applyProtection="1">
      <alignment horizontal="center"/>
      <protection/>
    </xf>
    <xf numFmtId="4" fontId="2" fillId="0" borderId="0" xfId="0" applyNumberFormat="1" applyFont="1" applyBorder="1" applyAlignment="1" applyProtection="1">
      <alignment horizontal="center"/>
      <protection/>
    </xf>
    <xf numFmtId="49" fontId="2" fillId="0" borderId="0" xfId="0" applyNumberFormat="1" applyFont="1" applyBorder="1" applyAlignment="1" applyProtection="1">
      <alignment horizontal="left" vertical="top"/>
      <protection/>
    </xf>
    <xf numFmtId="0" fontId="0" fillId="0" borderId="0" xfId="0" applyBorder="1" applyAlignment="1" applyProtection="1">
      <alignment horizontal="center"/>
      <protection/>
    </xf>
    <xf numFmtId="4" fontId="0" fillId="0" borderId="0" xfId="0" applyNumberFormat="1" applyBorder="1" applyAlignment="1" applyProtection="1">
      <alignment/>
      <protection/>
    </xf>
    <xf numFmtId="49" fontId="0" fillId="0" borderId="0" xfId="0" applyNumberFormat="1" applyBorder="1" applyAlignment="1" applyProtection="1" quotePrefix="1">
      <alignment horizontal="left" vertical="top"/>
      <protection/>
    </xf>
    <xf numFmtId="0" fontId="0" fillId="0" borderId="0" xfId="0" applyFont="1" applyBorder="1" applyAlignment="1" applyProtection="1">
      <alignment wrapText="1"/>
      <protection/>
    </xf>
    <xf numFmtId="49" fontId="0" fillId="0" borderId="0" xfId="0" applyNumberFormat="1" applyAlignment="1" applyProtection="1">
      <alignment vertical="top"/>
      <protection/>
    </xf>
    <xf numFmtId="0" fontId="0" fillId="0" borderId="11" xfId="0" applyBorder="1" applyAlignment="1" applyProtection="1">
      <alignment wrapText="1"/>
      <protection/>
    </xf>
    <xf numFmtId="0" fontId="0" fillId="0" borderId="11" xfId="0" applyBorder="1" applyAlignment="1" applyProtection="1">
      <alignment horizontal="center"/>
      <protection/>
    </xf>
    <xf numFmtId="4" fontId="0" fillId="0" borderId="11" xfId="0" applyNumberFormat="1" applyBorder="1" applyAlignment="1" applyProtection="1">
      <alignment/>
      <protection/>
    </xf>
    <xf numFmtId="49" fontId="0" fillId="0" borderId="0" xfId="0" applyNumberFormat="1" applyBorder="1" applyAlignment="1" applyProtection="1">
      <alignment horizontal="left" vertical="top"/>
      <protection/>
    </xf>
    <xf numFmtId="0" fontId="0" fillId="0" borderId="0" xfId="0" applyBorder="1" applyAlignment="1" applyProtection="1">
      <alignment wrapText="1"/>
      <protection/>
    </xf>
    <xf numFmtId="49" fontId="0" fillId="0" borderId="0" xfId="0" applyNumberFormat="1" applyFont="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0" fillId="0" borderId="0" xfId="0" applyFont="1" applyAlignment="1" applyProtection="1">
      <alignment vertical="top" wrapText="1"/>
      <protection/>
    </xf>
    <xf numFmtId="0" fontId="0" fillId="0" borderId="0" xfId="0" applyFont="1" applyBorder="1" applyAlignment="1" applyProtection="1">
      <alignment horizontal="center"/>
      <protection/>
    </xf>
    <xf numFmtId="4" fontId="0" fillId="0" borderId="0" xfId="0" applyNumberFormat="1" applyFont="1" applyBorder="1" applyAlignment="1" applyProtection="1">
      <alignment/>
      <protection/>
    </xf>
    <xf numFmtId="0" fontId="0" fillId="0" borderId="0" xfId="0" applyFont="1" applyAlignment="1" applyProtection="1">
      <alignment wrapText="1"/>
      <protection/>
    </xf>
    <xf numFmtId="4" fontId="0" fillId="0" borderId="0" xfId="0" applyNumberFormat="1" applyFont="1" applyFill="1" applyBorder="1" applyAlignment="1" applyProtection="1">
      <alignment/>
      <protection/>
    </xf>
    <xf numFmtId="4" fontId="0" fillId="0" borderId="0" xfId="0" applyNumberFormat="1" applyFont="1" applyAlignment="1" applyProtection="1">
      <alignment/>
      <protection/>
    </xf>
    <xf numFmtId="0" fontId="0" fillId="0" borderId="11" xfId="0" applyFont="1" applyBorder="1" applyAlignment="1" applyProtection="1">
      <alignment wrapText="1"/>
      <protection/>
    </xf>
    <xf numFmtId="0" fontId="0" fillId="0" borderId="11" xfId="0" applyFont="1" applyBorder="1" applyAlignment="1" applyProtection="1">
      <alignment horizontal="center"/>
      <protection/>
    </xf>
    <xf numFmtId="4" fontId="0" fillId="0" borderId="11" xfId="0" applyNumberFormat="1" applyFont="1" applyBorder="1" applyAlignment="1" applyProtection="1">
      <alignment/>
      <protection/>
    </xf>
    <xf numFmtId="49" fontId="0" fillId="0" borderId="0" xfId="0" applyNumberFormat="1" applyFont="1" applyBorder="1" applyAlignment="1" applyProtection="1" quotePrefix="1">
      <alignment horizontal="left" vertical="top"/>
      <protection/>
    </xf>
    <xf numFmtId="0" fontId="34" fillId="0" borderId="0" xfId="0" applyFont="1" applyBorder="1" applyAlignment="1" applyProtection="1">
      <alignment horizontal="left" vertical="top" wrapText="1"/>
      <protection/>
    </xf>
    <xf numFmtId="0" fontId="34" fillId="0" borderId="0" xfId="0" applyFont="1" applyBorder="1" applyAlignment="1" applyProtection="1">
      <alignment horizontal="center"/>
      <protection/>
    </xf>
    <xf numFmtId="4" fontId="34" fillId="0" borderId="0" xfId="0" applyNumberFormat="1" applyFont="1" applyBorder="1" applyAlignment="1" applyProtection="1">
      <alignment/>
      <protection/>
    </xf>
    <xf numFmtId="0" fontId="0" fillId="0" borderId="11" xfId="0" applyFont="1" applyBorder="1" applyAlignment="1" applyProtection="1">
      <alignment horizontal="left" vertical="top" wrapText="1"/>
      <protection/>
    </xf>
    <xf numFmtId="0" fontId="34" fillId="0" borderId="0" xfId="0" applyFont="1" applyBorder="1" applyAlignment="1" applyProtection="1">
      <alignment wrapText="1"/>
      <protection/>
    </xf>
    <xf numFmtId="4" fontId="2" fillId="0" borderId="0" xfId="0" applyNumberFormat="1" applyFont="1" applyBorder="1" applyAlignment="1" applyProtection="1">
      <alignment/>
      <protection/>
    </xf>
    <xf numFmtId="49" fontId="0" fillId="0" borderId="0" xfId="0" applyNumberFormat="1" applyFont="1" applyAlignment="1" applyProtection="1">
      <alignment vertical="top"/>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vertical="top" wrapText="1"/>
      <protection/>
    </xf>
    <xf numFmtId="0" fontId="0" fillId="0" borderId="11" xfId="0" applyFont="1" applyFill="1" applyBorder="1" applyAlignment="1" applyProtection="1">
      <alignment wrapText="1"/>
      <protection/>
    </xf>
    <xf numFmtId="49" fontId="2" fillId="0" borderId="0" xfId="0" applyNumberFormat="1" applyFont="1" applyBorder="1" applyAlignment="1" applyProtection="1">
      <alignment vertical="top"/>
      <protection/>
    </xf>
    <xf numFmtId="49" fontId="0" fillId="0" borderId="0" xfId="0" applyNumberFormat="1" applyFont="1" applyBorder="1" applyAlignment="1" applyProtection="1">
      <alignment vertical="top"/>
      <protection/>
    </xf>
    <xf numFmtId="49" fontId="0" fillId="0" borderId="0" xfId="0" applyNumberFormat="1" applyFont="1" applyAlignment="1" applyProtection="1">
      <alignment horizontal="left" vertical="top"/>
      <protection/>
    </xf>
    <xf numFmtId="0" fontId="0" fillId="0" borderId="0" xfId="0" applyFont="1" applyAlignment="1" applyProtection="1">
      <alignment horizontal="center"/>
      <protection/>
    </xf>
    <xf numFmtId="0" fontId="2" fillId="0" borderId="10" xfId="0" applyFont="1" applyBorder="1" applyAlignment="1" applyProtection="1">
      <alignment wrapText="1"/>
      <protection/>
    </xf>
    <xf numFmtId="0" fontId="0" fillId="0" borderId="10" xfId="0" applyFont="1" applyBorder="1" applyAlignment="1" applyProtection="1">
      <alignment horizontal="center"/>
      <protection/>
    </xf>
    <xf numFmtId="4" fontId="0" fillId="0" borderId="10" xfId="0" applyNumberFormat="1" applyFont="1" applyBorder="1" applyAlignment="1" applyProtection="1">
      <alignment/>
      <protection/>
    </xf>
    <xf numFmtId="0" fontId="0" fillId="0" borderId="0" xfId="0" applyAlignment="1" applyProtection="1">
      <alignment/>
      <protection/>
    </xf>
    <xf numFmtId="4" fontId="42" fillId="0" borderId="0" xfId="0" applyNumberFormat="1" applyFont="1" applyBorder="1" applyAlignment="1" applyProtection="1">
      <alignment/>
      <protection locked="0"/>
    </xf>
    <xf numFmtId="4" fontId="34" fillId="0" borderId="0" xfId="0" applyNumberFormat="1" applyFont="1" applyAlignment="1" applyProtection="1">
      <alignment/>
      <protection locked="0"/>
    </xf>
    <xf numFmtId="49" fontId="2" fillId="0" borderId="0" xfId="0" applyNumberFormat="1" applyFont="1" applyBorder="1" applyAlignment="1" applyProtection="1">
      <alignment horizontal="center"/>
      <protection/>
    </xf>
    <xf numFmtId="49" fontId="2" fillId="0" borderId="0" xfId="0" applyNumberFormat="1" applyFont="1" applyBorder="1" applyAlignment="1" applyProtection="1">
      <alignment horizontal="left"/>
      <protection/>
    </xf>
    <xf numFmtId="49" fontId="0" fillId="0" borderId="0" xfId="0" applyNumberFormat="1" applyFont="1" applyBorder="1" applyAlignment="1" applyProtection="1" quotePrefix="1">
      <alignment horizontal="left"/>
      <protection/>
    </xf>
    <xf numFmtId="0" fontId="42" fillId="0" borderId="0" xfId="0" applyFont="1" applyBorder="1" applyAlignment="1" applyProtection="1">
      <alignment wrapText="1"/>
      <protection/>
    </xf>
    <xf numFmtId="49" fontId="0" fillId="0" borderId="0" xfId="0" applyNumberFormat="1" applyFont="1" applyBorder="1" applyAlignment="1" applyProtection="1">
      <alignment horizontal="left"/>
      <protection/>
    </xf>
    <xf numFmtId="0" fontId="0" fillId="0" borderId="0" xfId="0" applyFont="1" applyBorder="1" applyAlignment="1" applyProtection="1">
      <alignment vertical="top" wrapText="1"/>
      <protection/>
    </xf>
    <xf numFmtId="0" fontId="0" fillId="0" borderId="11" xfId="0" applyFont="1" applyBorder="1" applyAlignment="1" applyProtection="1">
      <alignment vertical="top" wrapText="1"/>
      <protection/>
    </xf>
    <xf numFmtId="49" fontId="2" fillId="0" borderId="0" xfId="0" applyNumberFormat="1" applyFont="1" applyBorder="1" applyAlignment="1" applyProtection="1">
      <alignment/>
      <protection/>
    </xf>
    <xf numFmtId="49" fontId="0" fillId="0" borderId="0" xfId="0" applyNumberFormat="1" applyFont="1" applyBorder="1" applyAlignment="1" applyProtection="1" quotePrefix="1">
      <alignment/>
      <protection/>
    </xf>
    <xf numFmtId="49" fontId="0" fillId="0" borderId="0" xfId="0" applyNumberFormat="1" applyFont="1" applyAlignment="1" applyProtection="1">
      <alignment horizontal="left"/>
      <protection/>
    </xf>
    <xf numFmtId="0" fontId="34" fillId="0" borderId="0" xfId="0" applyFont="1" applyAlignment="1" applyProtection="1">
      <alignment wrapText="1"/>
      <protection/>
    </xf>
    <xf numFmtId="0" fontId="34" fillId="0" borderId="0" xfId="0" applyFont="1" applyAlignment="1" applyProtection="1">
      <alignment horizontal="center"/>
      <protection/>
    </xf>
    <xf numFmtId="4" fontId="34" fillId="0" borderId="0" xfId="0" applyNumberFormat="1" applyFont="1" applyAlignment="1" applyProtection="1">
      <alignment/>
      <protection/>
    </xf>
    <xf numFmtId="49" fontId="0" fillId="0" borderId="0" xfId="0" applyNumberFormat="1" applyFont="1" applyAlignment="1" applyProtection="1">
      <alignment/>
      <protection/>
    </xf>
    <xf numFmtId="0" fontId="34" fillId="0" borderId="0" xfId="0" applyFont="1" applyAlignment="1" applyProtection="1">
      <alignment/>
      <protection/>
    </xf>
    <xf numFmtId="175" fontId="34" fillId="0" borderId="0" xfId="57" applyNumberFormat="1" applyFont="1" applyAlignment="1" applyProtection="1">
      <alignment horizontal="right" vertical="center"/>
      <protection locked="0"/>
    </xf>
    <xf numFmtId="0" fontId="34" fillId="0" borderId="0" xfId="0" applyFont="1" applyAlignment="1" applyProtection="1">
      <alignment horizontal="justify"/>
      <protection locked="0"/>
    </xf>
    <xf numFmtId="0" fontId="34" fillId="0" borderId="0" xfId="0" applyFont="1" applyAlignment="1" applyProtection="1">
      <alignment horizontal="center" vertical="center"/>
      <protection locked="0"/>
    </xf>
    <xf numFmtId="0" fontId="34" fillId="0" borderId="0" xfId="0" applyFont="1" applyAlignment="1" applyProtection="1">
      <alignment horizontal="justify" vertical="center"/>
      <protection locked="0"/>
    </xf>
    <xf numFmtId="175" fontId="42" fillId="0" borderId="0" xfId="57" applyNumberFormat="1" applyFont="1" applyAlignment="1" applyProtection="1">
      <alignment horizontal="right" vertical="top"/>
      <protection locked="0"/>
    </xf>
    <xf numFmtId="175" fontId="43" fillId="0" borderId="0" xfId="57" applyNumberFormat="1" applyFont="1" applyAlignment="1" applyProtection="1">
      <alignment horizontal="right" vertical="top"/>
      <protection locked="0"/>
    </xf>
    <xf numFmtId="175" fontId="34" fillId="0" borderId="0" xfId="57" applyNumberFormat="1" applyFont="1" applyAlignment="1" applyProtection="1">
      <alignment horizontal="right" vertical="top"/>
      <protection locked="0"/>
    </xf>
    <xf numFmtId="0" fontId="2" fillId="0" borderId="0" xfId="0" applyFont="1" applyAlignment="1" applyProtection="1">
      <alignment vertical="justify"/>
      <protection/>
    </xf>
    <xf numFmtId="49" fontId="0" fillId="0" borderId="0" xfId="0" applyNumberFormat="1" applyFont="1" applyFill="1" applyAlignment="1" applyProtection="1">
      <alignment horizontal="left" vertical="top"/>
      <protection/>
    </xf>
    <xf numFmtId="0" fontId="34" fillId="0" borderId="0" xfId="0" applyFont="1" applyAlignment="1" applyProtection="1">
      <alignment vertical="justify"/>
      <protection/>
    </xf>
    <xf numFmtId="0" fontId="34" fillId="0" borderId="0" xfId="0" applyFont="1" applyAlignment="1" applyProtection="1">
      <alignment horizontal="right" vertical="center"/>
      <protection/>
    </xf>
    <xf numFmtId="175" fontId="34" fillId="0" borderId="0" xfId="57" applyNumberFormat="1" applyFont="1" applyAlignment="1" applyProtection="1">
      <alignment horizontal="right" vertical="center"/>
      <protection/>
    </xf>
    <xf numFmtId="0" fontId="42" fillId="0" borderId="0" xfId="0" applyFont="1" applyAlignment="1" applyProtection="1">
      <alignment horizontal="center" vertical="justify"/>
      <protection/>
    </xf>
    <xf numFmtId="0" fontId="42" fillId="0" borderId="0" xfId="0" applyFont="1" applyAlignment="1" applyProtection="1">
      <alignment horizontal="right" vertical="top"/>
      <protection/>
    </xf>
    <xf numFmtId="175" fontId="42" fillId="0" borderId="0" xfId="57" applyNumberFormat="1" applyFont="1" applyAlignment="1" applyProtection="1">
      <alignment horizontal="right" vertical="top"/>
      <protection/>
    </xf>
    <xf numFmtId="0" fontId="34" fillId="0" borderId="0" xfId="0" applyFont="1" applyAlignment="1" applyProtection="1">
      <alignment horizontal="left" vertical="justify"/>
      <protection/>
    </xf>
    <xf numFmtId="0" fontId="34" fillId="0" borderId="0" xfId="0" applyFont="1" applyAlignment="1" applyProtection="1">
      <alignment horizontal="right" vertical="top"/>
      <protection/>
    </xf>
    <xf numFmtId="175" fontId="34" fillId="0" borderId="0" xfId="57" applyNumberFormat="1" applyFont="1" applyAlignment="1" applyProtection="1">
      <alignment horizontal="right" vertical="top"/>
      <protection/>
    </xf>
    <xf numFmtId="0" fontId="42" fillId="0" borderId="0" xfId="0" applyFont="1" applyAlignment="1" applyProtection="1">
      <alignment vertical="justify"/>
      <protection/>
    </xf>
    <xf numFmtId="0" fontId="2" fillId="0" borderId="0" xfId="0" applyFont="1" applyBorder="1" applyAlignment="1">
      <alignment horizontal="center"/>
    </xf>
    <xf numFmtId="0" fontId="24" fillId="0" borderId="0" xfId="0" applyFont="1" applyBorder="1" applyAlignment="1" applyProtection="1">
      <alignment wrapText="1"/>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89"/>
  <sheetViews>
    <sheetView view="pageBreakPreview" zoomScaleSheetLayoutView="100" zoomScalePageLayoutView="0" workbookViewId="0" topLeftCell="B1">
      <selection activeCell="I4" sqref="I4"/>
    </sheetView>
  </sheetViews>
  <sheetFormatPr defaultColWidth="9.140625" defaultRowHeight="12.75"/>
  <cols>
    <col min="1" max="1" width="9.140625" style="32" customWidth="1"/>
    <col min="2" max="2" width="38.8515625" style="32" customWidth="1"/>
    <col min="3" max="4" width="9.140625" style="32" customWidth="1"/>
    <col min="5" max="5" width="17.140625" style="17" customWidth="1"/>
    <col min="6" max="6" width="11.421875" style="32" customWidth="1"/>
    <col min="7" max="7" width="10.140625" style="32" bestFit="1" customWidth="1"/>
    <col min="8" max="8" width="16.57421875" style="32" customWidth="1"/>
    <col min="9" max="16384" width="9.140625" style="32" customWidth="1"/>
  </cols>
  <sheetData>
    <row r="1" spans="1:5" ht="12.75">
      <c r="A1" s="144" t="s">
        <v>75</v>
      </c>
      <c r="B1" s="144"/>
      <c r="C1" s="144"/>
      <c r="D1" s="144"/>
      <c r="E1" s="144"/>
    </row>
    <row r="2" ht="12.75">
      <c r="A2" s="39"/>
    </row>
    <row r="3" ht="12.75">
      <c r="A3" s="23" t="s">
        <v>125</v>
      </c>
    </row>
    <row r="5" spans="1:5" ht="12.75">
      <c r="A5" s="144" t="s">
        <v>53</v>
      </c>
      <c r="B5" s="144"/>
      <c r="C5" s="144"/>
      <c r="D5" s="144"/>
      <c r="E5" s="144"/>
    </row>
    <row r="7" spans="1:6" ht="12.75">
      <c r="A7" s="31" t="s">
        <v>57</v>
      </c>
      <c r="B7" s="12" t="s">
        <v>55</v>
      </c>
      <c r="C7" s="13"/>
      <c r="D7" s="14"/>
      <c r="E7" s="16">
        <f>SUM(E8:E13)</f>
        <v>0</v>
      </c>
      <c r="F7" s="14"/>
    </row>
    <row r="8" spans="1:6" ht="14.25" customHeight="1">
      <c r="A8" s="35" t="str">
        <f>'31 prekrivno tesnjenje'!A2</f>
        <v>1.</v>
      </c>
      <c r="B8" s="37" t="str">
        <f>'31 prekrivno tesnjenje'!B2</f>
        <v>Pripravljalna in zaključna dela</v>
      </c>
      <c r="C8" s="13"/>
      <c r="D8" s="14"/>
      <c r="E8" s="15">
        <f>'31 prekrivno tesnjenje'!F7</f>
        <v>0</v>
      </c>
      <c r="F8" s="14"/>
    </row>
    <row r="9" spans="1:6" ht="12.75">
      <c r="A9" s="35" t="str">
        <f>'31 prekrivno tesnjenje'!A10</f>
        <v>2.</v>
      </c>
      <c r="B9" s="12" t="str">
        <f>'31 prekrivno tesnjenje'!B10</f>
        <v>Zemeljska dela</v>
      </c>
      <c r="C9" s="13"/>
      <c r="D9" s="14"/>
      <c r="E9" s="15">
        <f>'31 prekrivno tesnjenje'!F24</f>
        <v>0</v>
      </c>
      <c r="F9" s="14"/>
    </row>
    <row r="10" spans="1:6" ht="12.75">
      <c r="A10" s="36" t="str">
        <f>'31 prekrivno tesnjenje'!A27</f>
        <v>3.</v>
      </c>
      <c r="B10" s="12" t="str">
        <f>'31 prekrivno tesnjenje'!B27</f>
        <v>Prekrivno tesnjenje</v>
      </c>
      <c r="C10" s="13"/>
      <c r="D10" s="14"/>
      <c r="E10" s="15">
        <f>'31 prekrivno tesnjenje'!F38</f>
        <v>0</v>
      </c>
      <c r="F10" s="16"/>
    </row>
    <row r="11" spans="1:6" ht="12.75">
      <c r="A11" s="19" t="str">
        <f>'31 prekrivno tesnjenje'!A41</f>
        <v>4.</v>
      </c>
      <c r="B11" s="12" t="str">
        <f>'31 prekrivno tesnjenje'!B41</f>
        <v>Zatravitev</v>
      </c>
      <c r="C11" s="13"/>
      <c r="D11" s="14"/>
      <c r="E11" s="15">
        <f>'31 prekrivno tesnjenje'!F43</f>
        <v>0</v>
      </c>
      <c r="F11" s="16"/>
    </row>
    <row r="12" spans="1:6" ht="12.75">
      <c r="A12" s="40" t="str">
        <f>'31 prekrivno tesnjenje'!A46</f>
        <v>5.</v>
      </c>
      <c r="B12" s="12" t="str">
        <f>'31 prekrivno tesnjenje'!B46</f>
        <v>Zid in ograja</v>
      </c>
      <c r="C12" s="13"/>
      <c r="D12" s="14"/>
      <c r="E12" s="15">
        <f>'31 prekrivno tesnjenje'!F52</f>
        <v>0</v>
      </c>
      <c r="F12" s="16"/>
    </row>
    <row r="13" spans="1:6" ht="12.75">
      <c r="A13" s="29" t="str">
        <f>'31 prekrivno tesnjenje'!A55</f>
        <v>6.</v>
      </c>
      <c r="B13" s="23" t="str">
        <f>'31 prekrivno tesnjenje'!B55</f>
        <v>Splošno</v>
      </c>
      <c r="C13" s="13"/>
      <c r="D13" s="14"/>
      <c r="E13" s="15">
        <f>'31 prekrivno tesnjenje'!F59</f>
        <v>0</v>
      </c>
      <c r="F13" s="14"/>
    </row>
    <row r="14" spans="1:6" ht="12.75">
      <c r="A14" s="20"/>
      <c r="B14" s="3"/>
      <c r="C14" s="13"/>
      <c r="D14" s="14"/>
      <c r="E14" s="15"/>
      <c r="F14" s="14"/>
    </row>
    <row r="15" spans="1:6" ht="12.75">
      <c r="A15" s="20"/>
      <c r="B15" s="3"/>
      <c r="C15" s="13"/>
      <c r="D15" s="14"/>
      <c r="E15" s="15"/>
      <c r="F15" s="14"/>
    </row>
    <row r="16" spans="1:6" ht="12.75">
      <c r="A16" s="35" t="s">
        <v>54</v>
      </c>
      <c r="B16" s="12" t="s">
        <v>56</v>
      </c>
      <c r="C16" s="18"/>
      <c r="D16" s="16"/>
      <c r="E16" s="16">
        <f>SUM(E17:E20)</f>
        <v>0</v>
      </c>
      <c r="F16" s="14"/>
    </row>
    <row r="17" spans="1:6" ht="12.75">
      <c r="A17" s="29" t="str">
        <f>'32 odvodnja'!A2</f>
        <v>1.</v>
      </c>
      <c r="B17" s="38" t="str">
        <f>'32 odvodnja'!B2</f>
        <v>Pripravljalna in zaključna dela</v>
      </c>
      <c r="C17" s="18"/>
      <c r="D17" s="16"/>
      <c r="E17" s="25">
        <f>'32 odvodnja'!F4</f>
        <v>0</v>
      </c>
      <c r="F17" s="14"/>
    </row>
    <row r="18" spans="1:6" ht="12.75">
      <c r="A18" s="29" t="str">
        <f>'32 odvodnja'!A7</f>
        <v>2.</v>
      </c>
      <c r="B18" s="38" t="str">
        <f>'32 odvodnja'!B7</f>
        <v>Zemeljska dela</v>
      </c>
      <c r="C18" s="18"/>
      <c r="D18" s="16"/>
      <c r="E18" s="25">
        <f>'32 odvodnja'!F15</f>
        <v>0</v>
      </c>
      <c r="F18" s="14"/>
    </row>
    <row r="19" spans="1:6" ht="14.25" customHeight="1">
      <c r="A19" s="29" t="str">
        <f>'32 odvodnja'!A18</f>
        <v>3.</v>
      </c>
      <c r="B19" s="37" t="str">
        <f>'32 odvodnja'!B18</f>
        <v>Zidarska dela</v>
      </c>
      <c r="C19" s="18"/>
      <c r="D19" s="16"/>
      <c r="E19" s="25">
        <f>'32 odvodnja'!F24</f>
        <v>0</v>
      </c>
      <c r="F19" s="14"/>
    </row>
    <row r="20" spans="1:6" ht="12.75">
      <c r="A20" s="29" t="str">
        <f>'32 odvodnja'!A27</f>
        <v>4.</v>
      </c>
      <c r="B20" s="12" t="str">
        <f>'32 odvodnja'!B27</f>
        <v>Splošno</v>
      </c>
      <c r="C20" s="18"/>
      <c r="D20" s="16"/>
      <c r="E20" s="25">
        <f>'32 odvodnja'!F29</f>
        <v>0</v>
      </c>
      <c r="F20" s="14"/>
    </row>
    <row r="21" spans="1:6" ht="12.75">
      <c r="A21" s="20"/>
      <c r="B21" s="4"/>
      <c r="C21" s="13"/>
      <c r="D21" s="14"/>
      <c r="E21" s="15"/>
      <c r="F21" s="14"/>
    </row>
    <row r="22" spans="1:6" ht="12.75">
      <c r="A22" s="20"/>
      <c r="B22" s="4"/>
      <c r="C22" s="13"/>
      <c r="D22" s="14"/>
      <c r="E22" s="14"/>
      <c r="F22" s="14"/>
    </row>
    <row r="23" spans="1:6" ht="12.75">
      <c r="A23" s="29">
        <v>5</v>
      </c>
      <c r="B23" s="12" t="s">
        <v>58</v>
      </c>
      <c r="C23" s="13"/>
      <c r="D23" s="14"/>
      <c r="E23" s="16">
        <f>SUM(E24:E27)</f>
        <v>0</v>
      </c>
      <c r="F23" s="14"/>
    </row>
    <row r="24" spans="1:6" ht="12.75">
      <c r="A24" s="29" t="str">
        <f>'5 odplinjanje'!A2</f>
        <v>1.</v>
      </c>
      <c r="B24" s="12" t="str">
        <f>'5 odplinjanje'!B2</f>
        <v>Pripravljalna in zaključna dela</v>
      </c>
      <c r="C24" s="13"/>
      <c r="D24" s="14"/>
      <c r="E24" s="15">
        <f>'5 odplinjanje'!F4</f>
        <v>0</v>
      </c>
      <c r="F24" s="14"/>
    </row>
    <row r="25" spans="1:6" ht="12.75">
      <c r="A25" s="29" t="str">
        <f>'5 odplinjanje'!A7</f>
        <v>2.</v>
      </c>
      <c r="B25" s="12" t="str">
        <f>'5 odplinjanje'!B7</f>
        <v>Zemeljska dela - odplinjevalni sistem</v>
      </c>
      <c r="C25" s="13"/>
      <c r="D25" s="14"/>
      <c r="E25" s="15">
        <f>'5 odplinjanje'!F14</f>
        <v>0</v>
      </c>
      <c r="F25" s="14"/>
    </row>
    <row r="26" spans="1:6" ht="12.75">
      <c r="A26" s="29" t="str">
        <f>'5 odplinjanje'!A17</f>
        <v>3.</v>
      </c>
      <c r="B26" s="12" t="str">
        <f>'5 odplinjanje'!B17</f>
        <v>Strojna dela - odplinjevalni sistem</v>
      </c>
      <c r="C26" s="13"/>
      <c r="D26" s="14"/>
      <c r="E26" s="15">
        <f>'5 odplinjanje'!F28</f>
        <v>0</v>
      </c>
      <c r="F26" s="14"/>
    </row>
    <row r="27" spans="1:6" ht="12" customHeight="1">
      <c r="A27" s="19" t="str">
        <f>'5 odplinjanje'!A31</f>
        <v>4.</v>
      </c>
      <c r="B27" s="12" t="str">
        <f>'5 odplinjanje'!B31</f>
        <v>Splošno</v>
      </c>
      <c r="C27" s="13"/>
      <c r="D27" s="14"/>
      <c r="E27" s="15">
        <f>'5 odplinjanje'!F33</f>
        <v>0</v>
      </c>
      <c r="F27" s="16"/>
    </row>
    <row r="28" spans="1:6" ht="12.75">
      <c r="A28" s="19"/>
      <c r="B28" s="12"/>
      <c r="C28" s="13"/>
      <c r="D28" s="14"/>
      <c r="E28" s="15"/>
      <c r="F28" s="14"/>
    </row>
    <row r="29" spans="1:6" ht="12.75">
      <c r="A29" s="21"/>
      <c r="B29" s="3"/>
      <c r="C29" s="13"/>
      <c r="D29" s="14"/>
      <c r="E29" s="15"/>
      <c r="F29" s="14"/>
    </row>
    <row r="30" spans="2:6" ht="13.5" thickBot="1">
      <c r="B30" s="5" t="s">
        <v>28</v>
      </c>
      <c r="C30" s="6"/>
      <c r="D30" s="8"/>
      <c r="E30" s="7">
        <f>E23+E16+E7</f>
        <v>0</v>
      </c>
      <c r="F30" s="14"/>
    </row>
    <row r="31" spans="2:6" ht="17.25" customHeight="1" thickBot="1" thickTop="1">
      <c r="B31" s="5" t="s">
        <v>29</v>
      </c>
      <c r="C31" s="7"/>
      <c r="D31" s="9"/>
      <c r="E31" s="7">
        <f>E32-E30</f>
        <v>0</v>
      </c>
      <c r="F31" s="22"/>
    </row>
    <row r="32" spans="2:6" ht="26.25" customHeight="1" thickTop="1">
      <c r="B32" s="2" t="s">
        <v>30</v>
      </c>
      <c r="C32" s="1"/>
      <c r="D32" s="10"/>
      <c r="E32" s="1">
        <f>E30*1.22</f>
        <v>0</v>
      </c>
      <c r="F32" s="22"/>
    </row>
    <row r="33" spans="1:6" ht="12.75">
      <c r="A33" s="21"/>
      <c r="B33" s="12"/>
      <c r="C33" s="13"/>
      <c r="D33" s="14"/>
      <c r="E33" s="15"/>
      <c r="F33" s="22"/>
    </row>
    <row r="34" spans="1:6" ht="12.75">
      <c r="A34" s="21"/>
      <c r="B34" s="3"/>
      <c r="C34" s="13"/>
      <c r="D34" s="14"/>
      <c r="E34" s="15"/>
      <c r="F34" s="22"/>
    </row>
    <row r="35" spans="1:6" ht="12.75">
      <c r="A35" s="21"/>
      <c r="B35" s="3"/>
      <c r="C35" s="13"/>
      <c r="D35" s="14"/>
      <c r="E35" s="15"/>
      <c r="F35" s="16"/>
    </row>
    <row r="36" spans="1:6" ht="12.75">
      <c r="A36" s="19"/>
      <c r="B36" s="12"/>
      <c r="C36" s="13"/>
      <c r="D36" s="14"/>
      <c r="E36" s="15"/>
      <c r="F36" s="22"/>
    </row>
    <row r="37" spans="1:6" ht="12.75">
      <c r="A37" s="21"/>
      <c r="B37" s="3"/>
      <c r="C37" s="13"/>
      <c r="D37" s="14"/>
      <c r="E37" s="15"/>
      <c r="F37" s="22"/>
    </row>
    <row r="38" spans="1:6" ht="12.75">
      <c r="A38" s="21"/>
      <c r="B38" s="3"/>
      <c r="C38" s="13"/>
      <c r="D38" s="14"/>
      <c r="E38" s="15"/>
      <c r="F38" s="22"/>
    </row>
    <row r="39" spans="1:6" ht="12.75">
      <c r="A39" s="21"/>
      <c r="B39" s="3"/>
      <c r="C39" s="13"/>
      <c r="D39" s="14"/>
      <c r="E39" s="15"/>
      <c r="F39" s="22"/>
    </row>
    <row r="40" spans="1:6" ht="12.75">
      <c r="A40" s="21"/>
      <c r="B40" s="3"/>
      <c r="C40" s="13"/>
      <c r="D40" s="14"/>
      <c r="E40" s="15"/>
      <c r="F40" s="22"/>
    </row>
    <row r="41" spans="1:6" ht="12.75">
      <c r="A41" s="21"/>
      <c r="B41" s="3"/>
      <c r="C41" s="13"/>
      <c r="D41" s="14"/>
      <c r="E41" s="15"/>
      <c r="F41" s="22"/>
    </row>
    <row r="42" spans="1:6" ht="12.75">
      <c r="A42" s="21"/>
      <c r="B42" s="3"/>
      <c r="C42" s="13"/>
      <c r="D42" s="14"/>
      <c r="E42" s="22"/>
      <c r="F42" s="22"/>
    </row>
    <row r="43" spans="1:6" ht="12.75">
      <c r="A43" s="11"/>
      <c r="B43" s="12"/>
      <c r="C43" s="13"/>
      <c r="D43" s="14"/>
      <c r="F43" s="22"/>
    </row>
    <row r="44" spans="1:6" ht="12.75">
      <c r="A44" s="11"/>
      <c r="B44" s="12"/>
      <c r="C44" s="13"/>
      <c r="D44" s="14"/>
      <c r="E44" s="15"/>
      <c r="F44" s="22"/>
    </row>
    <row r="45" spans="3:6" ht="12.75">
      <c r="C45" s="13"/>
      <c r="D45" s="14"/>
      <c r="E45" s="15"/>
      <c r="F45" s="16"/>
    </row>
    <row r="46" spans="1:6" ht="12.75">
      <c r="A46" s="19"/>
      <c r="B46" s="12"/>
      <c r="C46" s="13"/>
      <c r="D46" s="14"/>
      <c r="E46" s="15"/>
      <c r="F46" s="16"/>
    </row>
    <row r="47" spans="1:6" ht="12.75">
      <c r="A47" s="21"/>
      <c r="B47" s="33"/>
      <c r="C47" s="13"/>
      <c r="D47" s="14"/>
      <c r="E47" s="22"/>
      <c r="F47" s="14"/>
    </row>
    <row r="48" spans="1:6" ht="12.75">
      <c r="A48" s="21"/>
      <c r="B48" s="33"/>
      <c r="C48" s="13"/>
      <c r="D48" s="14"/>
      <c r="E48" s="22"/>
      <c r="F48" s="14"/>
    </row>
    <row r="49" spans="1:6" ht="12.75">
      <c r="A49" s="21"/>
      <c r="B49" s="33"/>
      <c r="C49" s="13"/>
      <c r="D49" s="14"/>
      <c r="E49" s="22"/>
      <c r="F49" s="22"/>
    </row>
    <row r="50" spans="1:6" ht="12.75">
      <c r="A50" s="21"/>
      <c r="B50" s="33"/>
      <c r="C50" s="13"/>
      <c r="D50" s="14"/>
      <c r="E50" s="22"/>
      <c r="F50" s="22"/>
    </row>
    <row r="51" spans="1:6" ht="12.75">
      <c r="A51" s="21"/>
      <c r="B51" s="33"/>
      <c r="C51" s="13"/>
      <c r="D51" s="14"/>
      <c r="E51" s="22"/>
      <c r="F51" s="22"/>
    </row>
    <row r="52" spans="1:6" ht="12.75">
      <c r="A52" s="21"/>
      <c r="B52" s="33"/>
      <c r="C52" s="13"/>
      <c r="D52" s="14"/>
      <c r="E52" s="22"/>
      <c r="F52" s="22"/>
    </row>
    <row r="53" spans="1:6" ht="12.75">
      <c r="A53" s="21"/>
      <c r="B53" s="33"/>
      <c r="C53" s="13"/>
      <c r="D53" s="14"/>
      <c r="E53" s="22"/>
      <c r="F53" s="22"/>
    </row>
    <row r="54" spans="1:6" ht="12.75">
      <c r="A54" s="21"/>
      <c r="B54" s="33"/>
      <c r="C54" s="13"/>
      <c r="D54" s="14"/>
      <c r="E54" s="22"/>
      <c r="F54" s="22"/>
    </row>
    <row r="55" spans="1:6" ht="12.75">
      <c r="A55" s="21"/>
      <c r="B55" s="33"/>
      <c r="C55" s="13"/>
      <c r="D55" s="14"/>
      <c r="E55" s="22"/>
      <c r="F55" s="22"/>
    </row>
    <row r="56" spans="1:6" ht="12.75">
      <c r="A56" s="21"/>
      <c r="B56" s="33"/>
      <c r="C56" s="13"/>
      <c r="D56" s="14"/>
      <c r="E56" s="22"/>
      <c r="F56" s="22"/>
    </row>
    <row r="57" spans="1:6" ht="12.75">
      <c r="A57" s="21"/>
      <c r="B57" s="33"/>
      <c r="C57" s="13"/>
      <c r="D57" s="14"/>
      <c r="E57" s="22"/>
      <c r="F57" s="22"/>
    </row>
    <row r="58" spans="1:6" ht="12.75">
      <c r="A58" s="21"/>
      <c r="B58" s="3"/>
      <c r="C58" s="26"/>
      <c r="D58" s="27"/>
      <c r="E58" s="28"/>
      <c r="F58" s="22"/>
    </row>
    <row r="59" spans="1:6" ht="12.75">
      <c r="A59" s="21"/>
      <c r="B59" s="12"/>
      <c r="C59" s="13"/>
      <c r="D59" s="14"/>
      <c r="F59" s="22"/>
    </row>
    <row r="60" spans="1:6" ht="63.75" customHeight="1">
      <c r="A60" s="21"/>
      <c r="B60" s="33"/>
      <c r="C60" s="13"/>
      <c r="D60" s="14"/>
      <c r="E60" s="15"/>
      <c r="F60" s="28"/>
    </row>
    <row r="61" spans="1:6" ht="12.75">
      <c r="A61" s="21"/>
      <c r="B61" s="33"/>
      <c r="C61" s="13"/>
      <c r="D61" s="14"/>
      <c r="E61" s="15"/>
      <c r="F61" s="16"/>
    </row>
    <row r="62" spans="1:6" ht="12.75">
      <c r="A62" s="29"/>
      <c r="B62" s="12"/>
      <c r="C62" s="13"/>
      <c r="D62" s="14"/>
      <c r="E62" s="15"/>
      <c r="F62" s="14"/>
    </row>
    <row r="63" spans="1:6" ht="12.75">
      <c r="A63" s="30"/>
      <c r="B63" s="4"/>
      <c r="C63" s="13"/>
      <c r="D63" s="14"/>
      <c r="E63" s="15"/>
      <c r="F63" s="14"/>
    </row>
    <row r="64" spans="1:6" ht="12.75">
      <c r="A64" s="30"/>
      <c r="B64" s="4"/>
      <c r="C64" s="13"/>
      <c r="D64" s="14"/>
      <c r="E64" s="15"/>
      <c r="F64" s="14"/>
    </row>
    <row r="65" spans="1:6" ht="12.75">
      <c r="A65" s="30"/>
      <c r="B65" s="4"/>
      <c r="C65" s="13"/>
      <c r="D65" s="14"/>
      <c r="E65" s="15"/>
      <c r="F65" s="14"/>
    </row>
    <row r="66" spans="1:6" ht="12.75">
      <c r="A66" s="30"/>
      <c r="B66" s="4"/>
      <c r="C66" s="13"/>
      <c r="D66" s="14"/>
      <c r="E66" s="15"/>
      <c r="F66" s="14"/>
    </row>
    <row r="67" spans="1:6" ht="12.75">
      <c r="A67" s="30"/>
      <c r="B67" s="4"/>
      <c r="C67" s="13"/>
      <c r="D67" s="14"/>
      <c r="E67" s="15"/>
      <c r="F67" s="14"/>
    </row>
    <row r="68" spans="1:6" ht="12.75">
      <c r="A68" s="30"/>
      <c r="B68" s="4"/>
      <c r="C68" s="13"/>
      <c r="D68" s="14"/>
      <c r="E68" s="15"/>
      <c r="F68" s="14"/>
    </row>
    <row r="69" spans="1:6" ht="12.75">
      <c r="A69" s="30"/>
      <c r="B69" s="3"/>
      <c r="C69" s="26"/>
      <c r="D69" s="27"/>
      <c r="E69" s="28"/>
      <c r="F69" s="14"/>
    </row>
    <row r="70" spans="1:6" ht="12.75">
      <c r="A70" s="11"/>
      <c r="B70" s="12"/>
      <c r="C70" s="13"/>
      <c r="D70" s="14"/>
      <c r="F70" s="14"/>
    </row>
    <row r="71" spans="1:6" ht="12.75">
      <c r="A71" s="11"/>
      <c r="B71" s="4"/>
      <c r="C71" s="13"/>
      <c r="D71" s="14"/>
      <c r="E71" s="15"/>
      <c r="F71" s="28"/>
    </row>
    <row r="72" spans="1:6" ht="12.75">
      <c r="A72" s="11"/>
      <c r="B72" s="4"/>
      <c r="C72" s="13"/>
      <c r="D72" s="14"/>
      <c r="E72" s="15"/>
      <c r="F72" s="16"/>
    </row>
    <row r="73" spans="1:6" ht="12.75">
      <c r="A73" s="29"/>
      <c r="B73" s="12"/>
      <c r="C73" s="13"/>
      <c r="D73" s="14"/>
      <c r="E73" s="15"/>
      <c r="F73" s="14"/>
    </row>
    <row r="74" spans="1:6" ht="12.75">
      <c r="A74" s="30"/>
      <c r="B74" s="3"/>
      <c r="C74" s="13"/>
      <c r="D74" s="14"/>
      <c r="E74" s="15"/>
      <c r="F74" s="14"/>
    </row>
    <row r="75" spans="1:6" ht="12.75">
      <c r="A75" s="30"/>
      <c r="B75" s="12"/>
      <c r="C75" s="13"/>
      <c r="D75" s="14"/>
      <c r="F75" s="14"/>
    </row>
    <row r="76" spans="1:6" ht="12.75">
      <c r="A76" s="30"/>
      <c r="B76" s="4"/>
      <c r="C76" s="13"/>
      <c r="D76" s="14"/>
      <c r="E76" s="15"/>
      <c r="F76" s="14"/>
    </row>
    <row r="77" spans="1:6" ht="12.75">
      <c r="A77" s="30"/>
      <c r="B77" s="4"/>
      <c r="C77" s="13"/>
      <c r="D77" s="14"/>
      <c r="E77" s="15"/>
      <c r="F77" s="16"/>
    </row>
    <row r="78" spans="1:6" ht="12.75">
      <c r="A78" s="23"/>
      <c r="B78" s="12"/>
      <c r="C78" s="13"/>
      <c r="D78" s="14"/>
      <c r="E78" s="15"/>
      <c r="F78" s="14"/>
    </row>
    <row r="79" spans="1:6" ht="12.75">
      <c r="A79" s="24"/>
      <c r="B79" s="4"/>
      <c r="C79" s="13"/>
      <c r="D79" s="14"/>
      <c r="E79" s="15"/>
      <c r="F79" s="14"/>
    </row>
    <row r="80" spans="1:6" ht="12.75">
      <c r="A80" s="24"/>
      <c r="B80" s="4"/>
      <c r="C80" s="13"/>
      <c r="D80" s="14"/>
      <c r="E80" s="15"/>
      <c r="F80" s="14"/>
    </row>
    <row r="81" spans="1:6" ht="12.75">
      <c r="A81" s="24"/>
      <c r="B81" s="4"/>
      <c r="C81" s="13"/>
      <c r="D81" s="14"/>
      <c r="E81" s="15"/>
      <c r="F81" s="22"/>
    </row>
    <row r="82" spans="1:8" ht="12.75">
      <c r="A82" s="11"/>
      <c r="B82" s="12"/>
      <c r="C82" s="13"/>
      <c r="D82" s="14"/>
      <c r="E82" s="15"/>
      <c r="F82" s="22"/>
      <c r="H82" s="14"/>
    </row>
    <row r="83" spans="1:7" ht="12.75">
      <c r="A83" s="11"/>
      <c r="B83" s="12"/>
      <c r="C83" s="13"/>
      <c r="D83" s="14"/>
      <c r="E83" s="15"/>
      <c r="F83" s="22"/>
      <c r="G83" s="14"/>
    </row>
    <row r="84" spans="1:6" ht="12.75">
      <c r="A84" s="11"/>
      <c r="B84" s="4"/>
      <c r="C84" s="13"/>
      <c r="D84" s="14"/>
      <c r="E84" s="15"/>
      <c r="F84" s="16"/>
    </row>
    <row r="85" spans="1:6" ht="12.75">
      <c r="A85" s="11"/>
      <c r="B85" s="12"/>
      <c r="C85" s="13"/>
      <c r="D85" s="14"/>
      <c r="E85" s="15"/>
      <c r="F85" s="16"/>
    </row>
    <row r="86" spans="1:6" ht="12.75">
      <c r="A86" s="11"/>
      <c r="B86" s="12"/>
      <c r="C86" s="18"/>
      <c r="D86" s="16"/>
      <c r="E86" s="34"/>
      <c r="F86" s="14"/>
    </row>
    <row r="87" spans="1:6" ht="12.75">
      <c r="A87" s="11"/>
      <c r="B87" s="12"/>
      <c r="C87" s="18"/>
      <c r="D87" s="16"/>
      <c r="E87" s="34"/>
      <c r="F87" s="16"/>
    </row>
    <row r="88" ht="12.75">
      <c r="F88" s="16"/>
    </row>
    <row r="89" ht="12.75">
      <c r="F89" s="16"/>
    </row>
  </sheetData>
  <sheetProtection/>
  <mergeCells count="2">
    <mergeCell ref="A1:E1"/>
    <mergeCell ref="A5:E5"/>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2"/>
  <sheetViews>
    <sheetView showZeros="0" view="pageBreakPreview" zoomScaleSheetLayoutView="100" workbookViewId="0" topLeftCell="A10">
      <selection activeCell="K57" sqref="K57"/>
    </sheetView>
  </sheetViews>
  <sheetFormatPr defaultColWidth="9.140625" defaultRowHeight="12.75"/>
  <cols>
    <col min="1" max="1" width="5.28125" style="72" customWidth="1"/>
    <col min="2" max="2" width="38.421875" style="107" customWidth="1"/>
    <col min="3" max="3" width="6.57421875" style="107" customWidth="1"/>
    <col min="4" max="4" width="9.140625" style="107" customWidth="1"/>
    <col min="5" max="5" width="14.00390625" style="62" customWidth="1"/>
    <col min="6" max="6" width="19.28125" style="43" customWidth="1"/>
    <col min="7" max="7" width="10.140625" style="43" bestFit="1" customWidth="1"/>
    <col min="8" max="16384" width="9.140625" style="43" customWidth="1"/>
  </cols>
  <sheetData>
    <row r="1" spans="1:6" ht="12.75">
      <c r="A1" s="63" t="s">
        <v>0</v>
      </c>
      <c r="B1" s="64" t="s">
        <v>1</v>
      </c>
      <c r="C1" s="65" t="s">
        <v>2</v>
      </c>
      <c r="D1" s="66" t="s">
        <v>3</v>
      </c>
      <c r="E1" s="42" t="s">
        <v>4</v>
      </c>
      <c r="F1" s="41" t="s">
        <v>5</v>
      </c>
    </row>
    <row r="2" spans="1:6" ht="12.75">
      <c r="A2" s="67" t="s">
        <v>42</v>
      </c>
      <c r="B2" s="64" t="s">
        <v>31</v>
      </c>
      <c r="C2" s="68"/>
      <c r="D2" s="69"/>
      <c r="E2" s="45"/>
      <c r="F2" s="44"/>
    </row>
    <row r="3" spans="1:6" ht="26.25" customHeight="1">
      <c r="A3" s="70" t="s">
        <v>6</v>
      </c>
      <c r="B3" s="71" t="s">
        <v>7</v>
      </c>
      <c r="C3" s="68" t="s">
        <v>8</v>
      </c>
      <c r="D3" s="69">
        <v>1</v>
      </c>
      <c r="E3" s="45">
        <v>0</v>
      </c>
      <c r="F3" s="44">
        <f>D3*E3</f>
        <v>0</v>
      </c>
    </row>
    <row r="4" spans="1:6" ht="38.25">
      <c r="A4" s="70" t="s">
        <v>9</v>
      </c>
      <c r="B4" s="71" t="s">
        <v>94</v>
      </c>
      <c r="C4" s="68" t="s">
        <v>19</v>
      </c>
      <c r="D4" s="69">
        <v>7589</v>
      </c>
      <c r="E4" s="45"/>
      <c r="F4" s="44">
        <f>D4*E4</f>
        <v>0</v>
      </c>
    </row>
    <row r="5" spans="1:6" ht="38.25">
      <c r="A5" s="70" t="s">
        <v>11</v>
      </c>
      <c r="B5" s="71" t="s">
        <v>85</v>
      </c>
      <c r="C5" s="68" t="s">
        <v>10</v>
      </c>
      <c r="D5" s="69">
        <v>20</v>
      </c>
      <c r="E5" s="45">
        <v>0</v>
      </c>
      <c r="F5" s="44">
        <f>D5*E5</f>
        <v>0</v>
      </c>
    </row>
    <row r="6" spans="1:6" ht="12.75">
      <c r="A6" s="72" t="s">
        <v>93</v>
      </c>
      <c r="B6" s="73" t="s">
        <v>41</v>
      </c>
      <c r="C6" s="74" t="s">
        <v>8</v>
      </c>
      <c r="D6" s="75">
        <v>1</v>
      </c>
      <c r="E6" s="47">
        <v>0</v>
      </c>
      <c r="F6" s="46">
        <f>D6*E6</f>
        <v>0</v>
      </c>
    </row>
    <row r="7" spans="1:6" ht="12.75">
      <c r="A7" s="70"/>
      <c r="B7" s="64" t="s">
        <v>13</v>
      </c>
      <c r="C7" s="68"/>
      <c r="D7" s="69"/>
      <c r="E7" s="45"/>
      <c r="F7" s="48">
        <f>SUM(F3:F6)</f>
        <v>0</v>
      </c>
    </row>
    <row r="8" spans="1:6" ht="12.75">
      <c r="A8" s="70"/>
      <c r="B8" s="64"/>
      <c r="C8" s="68"/>
      <c r="D8" s="69"/>
      <c r="E8" s="45"/>
      <c r="F8" s="48"/>
    </row>
    <row r="9" spans="1:6" ht="12.75">
      <c r="A9" s="76"/>
      <c r="B9" s="77"/>
      <c r="C9" s="68"/>
      <c r="D9" s="69"/>
      <c r="E9" s="45"/>
      <c r="F9" s="44"/>
    </row>
    <row r="10" spans="1:6" ht="12.75">
      <c r="A10" s="67" t="s">
        <v>14</v>
      </c>
      <c r="B10" s="64" t="s">
        <v>15</v>
      </c>
      <c r="C10" s="68"/>
      <c r="D10" s="69"/>
      <c r="E10" s="45"/>
      <c r="F10" s="44"/>
    </row>
    <row r="11" spans="1:6" ht="180.75" customHeight="1">
      <c r="A11" s="78" t="s">
        <v>16</v>
      </c>
      <c r="B11" s="79" t="s">
        <v>86</v>
      </c>
      <c r="C11" s="68" t="s">
        <v>17</v>
      </c>
      <c r="D11" s="69">
        <f>675.33*1.3</f>
        <v>877.9290000000001</v>
      </c>
      <c r="E11" s="49">
        <v>0</v>
      </c>
      <c r="F11" s="44">
        <f>D11*E11</f>
        <v>0</v>
      </c>
    </row>
    <row r="12" spans="1:6" ht="90.75" customHeight="1">
      <c r="A12" s="78" t="s">
        <v>32</v>
      </c>
      <c r="B12" s="79" t="s">
        <v>87</v>
      </c>
      <c r="C12" s="68" t="s">
        <v>17</v>
      </c>
      <c r="D12" s="69">
        <f>180.67*1.3</f>
        <v>234.87099999999998</v>
      </c>
      <c r="E12" s="45">
        <v>0</v>
      </c>
      <c r="F12" s="44">
        <f>D12*E12</f>
        <v>0</v>
      </c>
    </row>
    <row r="13" spans="1:6" ht="102">
      <c r="A13" s="78" t="s">
        <v>18</v>
      </c>
      <c r="B13" s="79" t="s">
        <v>88</v>
      </c>
      <c r="C13" s="68" t="s">
        <v>17</v>
      </c>
      <c r="D13" s="69">
        <f>160*1.3</f>
        <v>208</v>
      </c>
      <c r="E13" s="45">
        <v>0</v>
      </c>
      <c r="F13" s="44">
        <f>D13*E13</f>
        <v>0</v>
      </c>
    </row>
    <row r="14" spans="1:6" ht="63.75">
      <c r="A14" s="78" t="s">
        <v>33</v>
      </c>
      <c r="B14" s="79" t="s">
        <v>89</v>
      </c>
      <c r="C14" s="68" t="s">
        <v>45</v>
      </c>
      <c r="D14" s="69">
        <f>685.33*1.3</f>
        <v>890.9290000000001</v>
      </c>
      <c r="E14" s="45">
        <v>0</v>
      </c>
      <c r="F14" s="44">
        <f>D14*E14</f>
        <v>0</v>
      </c>
    </row>
    <row r="15" spans="1:6" ht="51">
      <c r="A15" s="72" t="s">
        <v>34</v>
      </c>
      <c r="B15" s="71" t="s">
        <v>76</v>
      </c>
      <c r="C15" s="68" t="s">
        <v>17</v>
      </c>
      <c r="D15" s="69">
        <f>8.17*1.3</f>
        <v>10.621</v>
      </c>
      <c r="E15" s="45">
        <v>0</v>
      </c>
      <c r="F15" s="44">
        <f>D15*E15</f>
        <v>0</v>
      </c>
    </row>
    <row r="16" spans="1:6" ht="25.5">
      <c r="A16" s="78" t="s">
        <v>35</v>
      </c>
      <c r="B16" s="79" t="s">
        <v>59</v>
      </c>
      <c r="C16" s="68" t="s">
        <v>17</v>
      </c>
      <c r="D16" s="69">
        <v>100</v>
      </c>
      <c r="E16" s="45">
        <v>0</v>
      </c>
      <c r="F16" s="44">
        <f>+E16*D16</f>
        <v>0</v>
      </c>
    </row>
    <row r="17" spans="1:6" s="50" customFormat="1" ht="39.75" customHeight="1">
      <c r="A17" s="78" t="s">
        <v>20</v>
      </c>
      <c r="B17" s="80" t="s">
        <v>46</v>
      </c>
      <c r="C17" s="81" t="s">
        <v>45</v>
      </c>
      <c r="D17" s="82">
        <v>100</v>
      </c>
      <c r="E17" s="49">
        <v>0</v>
      </c>
      <c r="F17" s="49">
        <f aca="true" t="shared" si="0" ref="F17:F23">E17*D17</f>
        <v>0</v>
      </c>
    </row>
    <row r="18" spans="1:6" s="50" customFormat="1" ht="38.25">
      <c r="A18" s="78" t="s">
        <v>36</v>
      </c>
      <c r="B18" s="83" t="s">
        <v>90</v>
      </c>
      <c r="C18" s="81" t="s">
        <v>45</v>
      </c>
      <c r="D18" s="84">
        <v>100</v>
      </c>
      <c r="E18" s="49">
        <v>0</v>
      </c>
      <c r="F18" s="49">
        <f t="shared" si="0"/>
        <v>0</v>
      </c>
    </row>
    <row r="19" spans="1:6" s="50" customFormat="1" ht="38.25">
      <c r="A19" s="78" t="s">
        <v>62</v>
      </c>
      <c r="B19" s="83" t="s">
        <v>47</v>
      </c>
      <c r="C19" s="81" t="s">
        <v>17</v>
      </c>
      <c r="D19" s="85">
        <v>4032.67</v>
      </c>
      <c r="E19" s="52">
        <v>0</v>
      </c>
      <c r="F19" s="52">
        <f t="shared" si="0"/>
        <v>0</v>
      </c>
    </row>
    <row r="20" spans="1:6" s="50" customFormat="1" ht="25.5">
      <c r="A20" s="78" t="s">
        <v>37</v>
      </c>
      <c r="B20" s="71" t="s">
        <v>91</v>
      </c>
      <c r="C20" s="81" t="s">
        <v>17</v>
      </c>
      <c r="D20" s="82">
        <v>1008</v>
      </c>
      <c r="E20" s="49">
        <v>0</v>
      </c>
      <c r="F20" s="49">
        <f t="shared" si="0"/>
        <v>0</v>
      </c>
    </row>
    <row r="21" spans="1:6" s="50" customFormat="1" ht="39.75" customHeight="1">
      <c r="A21" s="78" t="s">
        <v>38</v>
      </c>
      <c r="B21" s="71" t="s">
        <v>92</v>
      </c>
      <c r="C21" s="81" t="s">
        <v>17</v>
      </c>
      <c r="D21" s="82">
        <v>1158</v>
      </c>
      <c r="E21" s="49">
        <v>0</v>
      </c>
      <c r="F21" s="49">
        <f t="shared" si="0"/>
        <v>0</v>
      </c>
    </row>
    <row r="22" spans="1:6" s="50" customFormat="1" ht="51">
      <c r="A22" s="78" t="s">
        <v>145</v>
      </c>
      <c r="B22" s="71" t="s">
        <v>146</v>
      </c>
      <c r="C22" s="81" t="s">
        <v>17</v>
      </c>
      <c r="D22" s="82">
        <v>30</v>
      </c>
      <c r="E22" s="49">
        <v>0</v>
      </c>
      <c r="F22" s="49">
        <f t="shared" si="0"/>
        <v>0</v>
      </c>
    </row>
    <row r="23" spans="1:6" s="50" customFormat="1" ht="39.75" customHeight="1">
      <c r="A23" s="78" t="s">
        <v>145</v>
      </c>
      <c r="B23" s="86" t="s">
        <v>147</v>
      </c>
      <c r="C23" s="87" t="s">
        <v>17</v>
      </c>
      <c r="D23" s="88">
        <f>270*2</f>
        <v>540</v>
      </c>
      <c r="E23" s="53">
        <v>0</v>
      </c>
      <c r="F23" s="53">
        <f t="shared" si="0"/>
        <v>0</v>
      </c>
    </row>
    <row r="24" spans="1:6" s="50" customFormat="1" ht="12.75">
      <c r="A24" s="89"/>
      <c r="B24" s="64" t="s">
        <v>13</v>
      </c>
      <c r="C24" s="81"/>
      <c r="D24" s="82"/>
      <c r="E24" s="49"/>
      <c r="F24" s="48">
        <f>SUM(F11:F23)</f>
        <v>0</v>
      </c>
    </row>
    <row r="25" spans="1:6" ht="12.75">
      <c r="A25" s="89"/>
      <c r="B25" s="90"/>
      <c r="C25" s="91"/>
      <c r="D25" s="92"/>
      <c r="E25" s="54"/>
      <c r="F25" s="54"/>
    </row>
    <row r="26" spans="1:6" ht="12.75">
      <c r="A26" s="89"/>
      <c r="B26" s="90"/>
      <c r="C26" s="91"/>
      <c r="D26" s="92"/>
      <c r="E26" s="54"/>
      <c r="F26" s="54"/>
    </row>
    <row r="27" spans="1:6" s="50" customFormat="1" ht="12.75">
      <c r="A27" s="67" t="s">
        <v>21</v>
      </c>
      <c r="B27" s="64" t="s">
        <v>50</v>
      </c>
      <c r="C27" s="81"/>
      <c r="D27" s="82"/>
      <c r="E27" s="49"/>
      <c r="F27" s="49"/>
    </row>
    <row r="28" spans="1:6" s="50" customFormat="1" ht="76.5">
      <c r="A28" s="78" t="s">
        <v>22</v>
      </c>
      <c r="B28" s="79" t="s">
        <v>81</v>
      </c>
      <c r="C28" s="81" t="s">
        <v>19</v>
      </c>
      <c r="D28" s="82">
        <v>3225.46</v>
      </c>
      <c r="E28" s="49">
        <v>0</v>
      </c>
      <c r="F28" s="49">
        <f aca="true" t="shared" si="1" ref="F28:F37">D28*E28</f>
        <v>0</v>
      </c>
    </row>
    <row r="29" spans="1:6" s="50" customFormat="1" ht="89.25">
      <c r="A29" s="78" t="s">
        <v>44</v>
      </c>
      <c r="B29" s="79" t="s">
        <v>135</v>
      </c>
      <c r="C29" s="81" t="s">
        <v>19</v>
      </c>
      <c r="D29" s="82">
        <v>2250.17</v>
      </c>
      <c r="E29" s="49">
        <v>0</v>
      </c>
      <c r="F29" s="49">
        <f t="shared" si="1"/>
        <v>0</v>
      </c>
    </row>
    <row r="30" spans="1:6" s="50" customFormat="1" ht="76.5">
      <c r="A30" s="78" t="s">
        <v>23</v>
      </c>
      <c r="B30" s="79" t="s">
        <v>131</v>
      </c>
      <c r="C30" s="81" t="s">
        <v>19</v>
      </c>
      <c r="D30" s="82">
        <v>3617.89</v>
      </c>
      <c r="E30" s="49">
        <v>0</v>
      </c>
      <c r="F30" s="49">
        <f t="shared" si="1"/>
        <v>0</v>
      </c>
    </row>
    <row r="31" spans="1:6" s="50" customFormat="1" ht="76.5">
      <c r="A31" s="78" t="s">
        <v>24</v>
      </c>
      <c r="B31" s="79" t="s">
        <v>132</v>
      </c>
      <c r="C31" s="81" t="s">
        <v>19</v>
      </c>
      <c r="D31" s="82">
        <f>D29</f>
        <v>2250.17</v>
      </c>
      <c r="E31" s="49">
        <v>0</v>
      </c>
      <c r="F31" s="49">
        <f t="shared" si="1"/>
        <v>0</v>
      </c>
    </row>
    <row r="32" spans="1:6" s="50" customFormat="1" ht="76.5">
      <c r="A32" s="78" t="s">
        <v>63</v>
      </c>
      <c r="B32" s="79" t="s">
        <v>133</v>
      </c>
      <c r="C32" s="81" t="s">
        <v>19</v>
      </c>
      <c r="D32" s="82">
        <f>2464*1.3</f>
        <v>3203.2000000000003</v>
      </c>
      <c r="E32" s="49">
        <v>0</v>
      </c>
      <c r="F32" s="49">
        <f t="shared" si="1"/>
        <v>0</v>
      </c>
    </row>
    <row r="33" spans="1:6" s="50" customFormat="1" ht="89.25">
      <c r="A33" s="78" t="s">
        <v>64</v>
      </c>
      <c r="B33" s="79" t="s">
        <v>134</v>
      </c>
      <c r="C33" s="81" t="s">
        <v>19</v>
      </c>
      <c r="D33" s="82">
        <v>3617.89</v>
      </c>
      <c r="E33" s="49">
        <v>0</v>
      </c>
      <c r="F33" s="49">
        <f t="shared" si="1"/>
        <v>0</v>
      </c>
    </row>
    <row r="34" spans="1:6" s="50" customFormat="1" ht="89.25">
      <c r="A34" s="78" t="s">
        <v>65</v>
      </c>
      <c r="B34" s="79" t="s">
        <v>136</v>
      </c>
      <c r="C34" s="81" t="s">
        <v>19</v>
      </c>
      <c r="D34" s="82">
        <f>D31</f>
        <v>2250.17</v>
      </c>
      <c r="E34" s="49">
        <v>0</v>
      </c>
      <c r="F34" s="49">
        <f t="shared" si="1"/>
        <v>0</v>
      </c>
    </row>
    <row r="35" spans="1:6" s="50" customFormat="1" ht="89.25">
      <c r="A35" s="78" t="s">
        <v>66</v>
      </c>
      <c r="B35" s="79" t="s">
        <v>137</v>
      </c>
      <c r="C35" s="81" t="s">
        <v>19</v>
      </c>
      <c r="D35" s="82">
        <f>D32</f>
        <v>3203.2000000000003</v>
      </c>
      <c r="E35" s="49">
        <v>0</v>
      </c>
      <c r="F35" s="49">
        <f t="shared" si="1"/>
        <v>0</v>
      </c>
    </row>
    <row r="36" spans="1:6" s="50" customFormat="1" ht="127.5">
      <c r="A36" s="78" t="s">
        <v>67</v>
      </c>
      <c r="B36" s="79" t="s">
        <v>138</v>
      </c>
      <c r="C36" s="81" t="s">
        <v>19</v>
      </c>
      <c r="D36" s="82">
        <v>700</v>
      </c>
      <c r="E36" s="49">
        <v>0</v>
      </c>
      <c r="F36" s="49">
        <f t="shared" si="1"/>
        <v>0</v>
      </c>
    </row>
    <row r="37" spans="1:6" s="55" customFormat="1" ht="127.5">
      <c r="A37" s="78" t="s">
        <v>68</v>
      </c>
      <c r="B37" s="93" t="s">
        <v>95</v>
      </c>
      <c r="C37" s="87" t="s">
        <v>19</v>
      </c>
      <c r="D37" s="88">
        <f>D30-D36</f>
        <v>2917.89</v>
      </c>
      <c r="E37" s="53">
        <v>0</v>
      </c>
      <c r="F37" s="53">
        <f t="shared" si="1"/>
        <v>0</v>
      </c>
    </row>
    <row r="38" spans="1:6" s="50" customFormat="1" ht="12.75">
      <c r="A38" s="78"/>
      <c r="B38" s="64" t="s">
        <v>13</v>
      </c>
      <c r="C38" s="81"/>
      <c r="D38" s="82"/>
      <c r="E38" s="51">
        <v>0</v>
      </c>
      <c r="F38" s="48">
        <f>SUM(F28:F37)</f>
        <v>0</v>
      </c>
    </row>
    <row r="39" spans="1:6" ht="12.75">
      <c r="A39" s="76"/>
      <c r="B39" s="94"/>
      <c r="C39" s="91"/>
      <c r="D39" s="92"/>
      <c r="E39" s="54"/>
      <c r="F39" s="54"/>
    </row>
    <row r="40" spans="1:6" ht="12.75">
      <c r="A40" s="76"/>
      <c r="B40" s="94"/>
      <c r="C40" s="91"/>
      <c r="D40" s="92"/>
      <c r="E40" s="54"/>
      <c r="F40" s="54"/>
    </row>
    <row r="41" spans="1:6" s="50" customFormat="1" ht="12.75">
      <c r="A41" s="67" t="s">
        <v>43</v>
      </c>
      <c r="B41" s="64" t="s">
        <v>52</v>
      </c>
      <c r="C41" s="81"/>
      <c r="D41" s="82"/>
      <c r="E41" s="49"/>
      <c r="F41" s="49"/>
    </row>
    <row r="42" spans="1:6" s="50" customFormat="1" ht="38.25">
      <c r="A42" s="78" t="s">
        <v>40</v>
      </c>
      <c r="B42" s="93" t="s">
        <v>78</v>
      </c>
      <c r="C42" s="87" t="s">
        <v>19</v>
      </c>
      <c r="D42" s="88">
        <v>6925</v>
      </c>
      <c r="E42" s="53">
        <v>0</v>
      </c>
      <c r="F42" s="53">
        <f>D42*E42</f>
        <v>0</v>
      </c>
    </row>
    <row r="43" spans="1:6" ht="12.75">
      <c r="A43" s="89"/>
      <c r="B43" s="64" t="s">
        <v>13</v>
      </c>
      <c r="C43" s="81"/>
      <c r="D43" s="82"/>
      <c r="E43" s="56"/>
      <c r="F43" s="48">
        <f>SUM(F42:F42)</f>
        <v>0</v>
      </c>
    </row>
    <row r="44" spans="1:6" ht="12.75">
      <c r="A44" s="89"/>
      <c r="B44" s="64"/>
      <c r="C44" s="81"/>
      <c r="D44" s="82"/>
      <c r="E44" s="56"/>
      <c r="F44" s="48"/>
    </row>
    <row r="45" spans="1:6" ht="12.75">
      <c r="A45" s="89"/>
      <c r="B45" s="64"/>
      <c r="C45" s="81"/>
      <c r="D45" s="82"/>
      <c r="E45" s="56"/>
      <c r="F45" s="48"/>
    </row>
    <row r="46" spans="1:6" s="58" customFormat="1" ht="12.75">
      <c r="A46" s="67" t="s">
        <v>61</v>
      </c>
      <c r="B46" s="64" t="s">
        <v>126</v>
      </c>
      <c r="C46" s="65"/>
      <c r="D46" s="95"/>
      <c r="E46" s="57"/>
      <c r="F46" s="48"/>
    </row>
    <row r="47" spans="1:6" s="50" customFormat="1" ht="25.5">
      <c r="A47" s="96" t="s">
        <v>69</v>
      </c>
      <c r="B47" s="97" t="s">
        <v>96</v>
      </c>
      <c r="C47" s="81" t="s">
        <v>12</v>
      </c>
      <c r="D47" s="85">
        <v>119.5</v>
      </c>
      <c r="E47" s="56">
        <v>0</v>
      </c>
      <c r="F47" s="49">
        <f>E47*D47</f>
        <v>0</v>
      </c>
    </row>
    <row r="48" spans="1:6" s="50" customFormat="1" ht="51">
      <c r="A48" s="96" t="s">
        <v>70</v>
      </c>
      <c r="B48" s="98" t="s">
        <v>102</v>
      </c>
      <c r="C48" s="81" t="s">
        <v>10</v>
      </c>
      <c r="D48" s="85">
        <v>40</v>
      </c>
      <c r="E48" s="49">
        <v>0</v>
      </c>
      <c r="F48" s="49">
        <f>E48*D48</f>
        <v>0</v>
      </c>
    </row>
    <row r="49" spans="1:6" s="59" customFormat="1" ht="76.5">
      <c r="A49" s="96" t="s">
        <v>104</v>
      </c>
      <c r="B49" s="97" t="s">
        <v>103</v>
      </c>
      <c r="C49" s="81" t="s">
        <v>12</v>
      </c>
      <c r="D49" s="85">
        <f>D47</f>
        <v>119.5</v>
      </c>
      <c r="E49" s="49">
        <v>0</v>
      </c>
      <c r="F49" s="49">
        <f>E49*D49</f>
        <v>0</v>
      </c>
    </row>
    <row r="50" spans="1:6" s="59" customFormat="1" ht="38.25">
      <c r="A50" s="96" t="s">
        <v>141</v>
      </c>
      <c r="B50" s="97" t="s">
        <v>143</v>
      </c>
      <c r="C50" s="81" t="s">
        <v>8</v>
      </c>
      <c r="D50" s="85">
        <v>1</v>
      </c>
      <c r="E50" s="49">
        <v>0</v>
      </c>
      <c r="F50" s="49">
        <f>E50*D50</f>
        <v>0</v>
      </c>
    </row>
    <row r="51" spans="1:6" s="59" customFormat="1" ht="51">
      <c r="A51" s="96" t="s">
        <v>142</v>
      </c>
      <c r="B51" s="99" t="s">
        <v>144</v>
      </c>
      <c r="C51" s="87" t="s">
        <v>19</v>
      </c>
      <c r="D51" s="88">
        <v>10</v>
      </c>
      <c r="E51" s="53">
        <v>0</v>
      </c>
      <c r="F51" s="53">
        <f>E51*D51</f>
        <v>0</v>
      </c>
    </row>
    <row r="52" spans="1:6" s="50" customFormat="1" ht="12.75">
      <c r="A52" s="89"/>
      <c r="B52" s="64" t="s">
        <v>13</v>
      </c>
      <c r="C52" s="81"/>
      <c r="D52" s="82"/>
      <c r="E52" s="56"/>
      <c r="F52" s="48">
        <f>SUM(F47:F51)</f>
        <v>0</v>
      </c>
    </row>
    <row r="53" spans="1:6" s="50" customFormat="1" ht="12.75">
      <c r="A53" s="89"/>
      <c r="B53" s="64"/>
      <c r="C53" s="81"/>
      <c r="D53" s="82"/>
      <c r="E53" s="56"/>
      <c r="F53" s="48"/>
    </row>
    <row r="54" spans="1:6" ht="12.75">
      <c r="A54" s="89"/>
      <c r="B54" s="94"/>
      <c r="C54" s="91"/>
      <c r="D54" s="92"/>
      <c r="E54" s="54"/>
      <c r="F54" s="54"/>
    </row>
    <row r="55" spans="1:6" s="50" customFormat="1" ht="12.75">
      <c r="A55" s="100" t="s">
        <v>71</v>
      </c>
      <c r="B55" s="64" t="s">
        <v>25</v>
      </c>
      <c r="C55" s="81"/>
      <c r="D55" s="82"/>
      <c r="E55" s="49"/>
      <c r="F55" s="49"/>
    </row>
    <row r="56" spans="1:6" s="50" customFormat="1" ht="25.5">
      <c r="A56" s="101" t="s">
        <v>72</v>
      </c>
      <c r="B56" s="71" t="s">
        <v>26</v>
      </c>
      <c r="C56" s="81" t="s">
        <v>8</v>
      </c>
      <c r="D56" s="82">
        <v>1</v>
      </c>
      <c r="E56" s="49"/>
      <c r="F56" s="49">
        <f>D56*E56</f>
        <v>0</v>
      </c>
    </row>
    <row r="57" spans="1:6" s="50" customFormat="1" ht="12.75">
      <c r="A57" s="101" t="s">
        <v>73</v>
      </c>
      <c r="B57" s="71" t="s">
        <v>27</v>
      </c>
      <c r="C57" s="81" t="s">
        <v>8</v>
      </c>
      <c r="D57" s="82">
        <v>1</v>
      </c>
      <c r="E57" s="49">
        <v>0</v>
      </c>
      <c r="F57" s="49">
        <f>D57*E57</f>
        <v>0</v>
      </c>
    </row>
    <row r="58" spans="1:7" s="50" customFormat="1" ht="25.5">
      <c r="A58" s="101" t="s">
        <v>74</v>
      </c>
      <c r="B58" s="86" t="s">
        <v>139</v>
      </c>
      <c r="C58" s="87"/>
      <c r="D58" s="88"/>
      <c r="E58" s="53"/>
      <c r="F58" s="53">
        <f>0.1*(F57+F52+F56+F38+F7+F24+F43)</f>
        <v>0</v>
      </c>
      <c r="G58" s="52"/>
    </row>
    <row r="59" spans="1:6" s="50" customFormat="1" ht="12.75">
      <c r="A59" s="78"/>
      <c r="B59" s="64" t="s">
        <v>13</v>
      </c>
      <c r="C59" s="81"/>
      <c r="D59" s="82"/>
      <c r="E59" s="49"/>
      <c r="F59" s="48">
        <f>SUM(F56:F58)</f>
        <v>0</v>
      </c>
    </row>
    <row r="60" spans="1:6" ht="12.75">
      <c r="A60" s="78"/>
      <c r="B60" s="64"/>
      <c r="C60" s="81"/>
      <c r="D60" s="82"/>
      <c r="E60" s="49"/>
      <c r="F60" s="48"/>
    </row>
    <row r="61" spans="1:6" ht="12.75">
      <c r="A61" s="102"/>
      <c r="B61" s="83"/>
      <c r="C61" s="103"/>
      <c r="D61" s="85"/>
      <c r="E61" s="52"/>
      <c r="F61" s="52"/>
    </row>
    <row r="62" spans="1:6" s="50" customFormat="1" ht="13.5" thickBot="1">
      <c r="A62" s="102"/>
      <c r="B62" s="104" t="s">
        <v>82</v>
      </c>
      <c r="C62" s="105"/>
      <c r="D62" s="106"/>
      <c r="E62" s="60"/>
      <c r="F62" s="61">
        <f>F59+F52+F24+F7</f>
        <v>0</v>
      </c>
    </row>
    <row r="63" ht="13.5" thickTop="1"/>
  </sheetData>
  <sheetProtection password="CA73" sheet="1"/>
  <printOptions/>
  <pageMargins left="0.984251968503937" right="0.7480314960629921" top="0.984251968503937" bottom="0.984251968503937" header="0" footer="0"/>
  <pageSetup fitToHeight="0" fitToWidth="0" horizontalDpi="600" verticalDpi="600" orientation="portrait" paperSize="9" scale="79" r:id="rId1"/>
  <rowBreaks count="2" manualBreakCount="2">
    <brk id="18" max="6" man="1"/>
    <brk id="35" max="6" man="1"/>
  </rowBreaks>
</worksheet>
</file>

<file path=xl/worksheets/sheet3.xml><?xml version="1.0" encoding="utf-8"?>
<worksheet xmlns="http://schemas.openxmlformats.org/spreadsheetml/2006/main" xmlns:r="http://schemas.openxmlformats.org/officeDocument/2006/relationships">
  <dimension ref="A1:G32"/>
  <sheetViews>
    <sheetView view="pageBreakPreview" zoomScale="90" zoomScaleSheetLayoutView="90" zoomScalePageLayoutView="0" workbookViewId="0" topLeftCell="A13">
      <selection activeCell="E19" sqref="E19"/>
    </sheetView>
  </sheetViews>
  <sheetFormatPr defaultColWidth="9.140625" defaultRowHeight="12.75"/>
  <cols>
    <col min="1" max="1" width="5.421875" style="123" customWidth="1"/>
    <col min="2" max="2" width="39.140625" style="124" customWidth="1"/>
    <col min="3" max="3" width="7.57421875" style="124" customWidth="1"/>
    <col min="4" max="4" width="8.7109375" style="124" customWidth="1"/>
    <col min="5" max="5" width="14.8515625" style="55" customWidth="1"/>
    <col min="6" max="6" width="11.421875" style="55" customWidth="1"/>
    <col min="7" max="7" width="10.140625" style="55" bestFit="1" customWidth="1"/>
    <col min="8" max="16384" width="9.140625" style="55" customWidth="1"/>
  </cols>
  <sheetData>
    <row r="1" spans="1:6" s="50" customFormat="1" ht="12.75">
      <c r="A1" s="110" t="s">
        <v>0</v>
      </c>
      <c r="B1" s="64" t="s">
        <v>1</v>
      </c>
      <c r="C1" s="65" t="s">
        <v>2</v>
      </c>
      <c r="D1" s="66" t="s">
        <v>3</v>
      </c>
      <c r="E1" s="41" t="s">
        <v>4</v>
      </c>
      <c r="F1" s="41" t="s">
        <v>5</v>
      </c>
    </row>
    <row r="2" spans="1:6" s="50" customFormat="1" ht="12.75">
      <c r="A2" s="111" t="s">
        <v>42</v>
      </c>
      <c r="B2" s="64" t="s">
        <v>31</v>
      </c>
      <c r="C2" s="81"/>
      <c r="D2" s="82"/>
      <c r="E2" s="49"/>
      <c r="F2" s="49"/>
    </row>
    <row r="3" spans="1:6" s="50" customFormat="1" ht="25.5">
      <c r="A3" s="89" t="s">
        <v>6</v>
      </c>
      <c r="B3" s="86" t="s">
        <v>48</v>
      </c>
      <c r="C3" s="87" t="s">
        <v>10</v>
      </c>
      <c r="D3" s="88">
        <v>35</v>
      </c>
      <c r="E3" s="53">
        <v>0</v>
      </c>
      <c r="F3" s="53">
        <f>D3*E3</f>
        <v>0</v>
      </c>
    </row>
    <row r="4" spans="1:6" s="50" customFormat="1" ht="12.75">
      <c r="A4" s="112"/>
      <c r="B4" s="64" t="s">
        <v>13</v>
      </c>
      <c r="C4" s="81"/>
      <c r="D4" s="82"/>
      <c r="E4" s="49"/>
      <c r="F4" s="48">
        <f>SUM(F3:F3)</f>
        <v>0</v>
      </c>
    </row>
    <row r="5" spans="1:6" ht="12.75">
      <c r="A5" s="112"/>
      <c r="B5" s="113"/>
      <c r="C5" s="91"/>
      <c r="D5" s="92"/>
      <c r="E5" s="54"/>
      <c r="F5" s="108"/>
    </row>
    <row r="6" spans="1:6" ht="12.75">
      <c r="A6" s="114"/>
      <c r="B6" s="94"/>
      <c r="C6" s="91"/>
      <c r="D6" s="92"/>
      <c r="E6" s="54"/>
      <c r="F6" s="54"/>
    </row>
    <row r="7" spans="1:6" ht="12.75">
      <c r="A7" s="111" t="s">
        <v>14</v>
      </c>
      <c r="B7" s="64" t="s">
        <v>15</v>
      </c>
      <c r="C7" s="81"/>
      <c r="D7" s="82"/>
      <c r="E7" s="49"/>
      <c r="F7" s="49"/>
    </row>
    <row r="8" spans="1:6" ht="76.5">
      <c r="A8" s="89" t="s">
        <v>16</v>
      </c>
      <c r="B8" s="115" t="s">
        <v>97</v>
      </c>
      <c r="C8" s="81" t="s">
        <v>17</v>
      </c>
      <c r="D8" s="82">
        <v>17.4</v>
      </c>
      <c r="E8" s="49">
        <v>0</v>
      </c>
      <c r="F8" s="49">
        <f aca="true" t="shared" si="0" ref="F8:F13">D8*E8</f>
        <v>0</v>
      </c>
    </row>
    <row r="9" spans="1:6" ht="63.75">
      <c r="A9" s="89" t="s">
        <v>32</v>
      </c>
      <c r="B9" s="115" t="s">
        <v>98</v>
      </c>
      <c r="C9" s="81" t="s">
        <v>17</v>
      </c>
      <c r="D9" s="82">
        <v>301.13</v>
      </c>
      <c r="E9" s="49">
        <v>0</v>
      </c>
      <c r="F9" s="49">
        <f>D9*E9</f>
        <v>0</v>
      </c>
    </row>
    <row r="10" spans="1:6" ht="38.25">
      <c r="A10" s="89" t="s">
        <v>18</v>
      </c>
      <c r="B10" s="115" t="s">
        <v>80</v>
      </c>
      <c r="C10" s="81" t="s">
        <v>19</v>
      </c>
      <c r="D10" s="82">
        <v>475.28</v>
      </c>
      <c r="E10" s="49">
        <v>0</v>
      </c>
      <c r="F10" s="49">
        <f t="shared" si="0"/>
        <v>0</v>
      </c>
    </row>
    <row r="11" spans="1:6" ht="25.5">
      <c r="A11" s="89" t="s">
        <v>33</v>
      </c>
      <c r="B11" s="115" t="s">
        <v>99</v>
      </c>
      <c r="C11" s="81" t="s">
        <v>17</v>
      </c>
      <c r="D11" s="82">
        <v>1.2</v>
      </c>
      <c r="E11" s="49">
        <v>0</v>
      </c>
      <c r="F11" s="49">
        <f>D11*E11</f>
        <v>0</v>
      </c>
    </row>
    <row r="12" spans="1:6" ht="25.5">
      <c r="A12" s="89" t="s">
        <v>34</v>
      </c>
      <c r="B12" s="115" t="s">
        <v>100</v>
      </c>
      <c r="C12" s="81" t="s">
        <v>17</v>
      </c>
      <c r="D12" s="82">
        <v>9</v>
      </c>
      <c r="E12" s="49">
        <v>0</v>
      </c>
      <c r="F12" s="49">
        <f>D12*E12</f>
        <v>0</v>
      </c>
    </row>
    <row r="13" spans="1:6" s="50" customFormat="1" ht="38.25">
      <c r="A13" s="89" t="s">
        <v>35</v>
      </c>
      <c r="B13" s="115" t="s">
        <v>101</v>
      </c>
      <c r="C13" s="81" t="s">
        <v>17</v>
      </c>
      <c r="D13" s="82">
        <v>8.85</v>
      </c>
      <c r="E13" s="49">
        <v>0</v>
      </c>
      <c r="F13" s="49">
        <f t="shared" si="0"/>
        <v>0</v>
      </c>
    </row>
    <row r="14" spans="1:6" s="50" customFormat="1" ht="25.5">
      <c r="A14" s="89" t="s">
        <v>20</v>
      </c>
      <c r="B14" s="116" t="s">
        <v>79</v>
      </c>
      <c r="C14" s="87" t="s">
        <v>17</v>
      </c>
      <c r="D14" s="88">
        <v>148</v>
      </c>
      <c r="E14" s="53">
        <v>0</v>
      </c>
      <c r="F14" s="53">
        <f>D14*E14</f>
        <v>0</v>
      </c>
    </row>
    <row r="15" spans="1:6" s="50" customFormat="1" ht="12.75">
      <c r="A15" s="78"/>
      <c r="B15" s="64" t="s">
        <v>13</v>
      </c>
      <c r="C15" s="81"/>
      <c r="D15" s="82"/>
      <c r="E15" s="49"/>
      <c r="F15" s="48">
        <f>SUM(F8:F14)</f>
        <v>0</v>
      </c>
    </row>
    <row r="16" spans="1:6" s="50" customFormat="1" ht="12.75">
      <c r="A16" s="112"/>
      <c r="B16" s="64"/>
      <c r="C16" s="81"/>
      <c r="D16" s="82"/>
      <c r="E16" s="49"/>
      <c r="F16" s="48"/>
    </row>
    <row r="17" spans="1:6" s="50" customFormat="1" ht="12.75">
      <c r="A17" s="112"/>
      <c r="B17" s="71"/>
      <c r="C17" s="81"/>
      <c r="D17" s="82"/>
      <c r="E17" s="49"/>
      <c r="F17" s="49"/>
    </row>
    <row r="18" spans="1:6" s="50" customFormat="1" ht="12.75">
      <c r="A18" s="111" t="s">
        <v>21</v>
      </c>
      <c r="B18" s="64" t="s">
        <v>49</v>
      </c>
      <c r="C18" s="81"/>
      <c r="D18" s="82"/>
      <c r="E18" s="49"/>
      <c r="F18" s="49"/>
    </row>
    <row r="19" spans="1:6" s="50" customFormat="1" ht="38.25">
      <c r="A19" s="78" t="s">
        <v>22</v>
      </c>
      <c r="B19" s="79" t="s">
        <v>105</v>
      </c>
      <c r="C19" s="81" t="s">
        <v>12</v>
      </c>
      <c r="D19" s="82">
        <v>730.5</v>
      </c>
      <c r="E19" s="49">
        <v>0</v>
      </c>
      <c r="F19" s="49">
        <f>D19*E19</f>
        <v>0</v>
      </c>
    </row>
    <row r="20" spans="1:6" s="50" customFormat="1" ht="27" customHeight="1">
      <c r="A20" s="78" t="s">
        <v>44</v>
      </c>
      <c r="B20" s="79" t="s">
        <v>106</v>
      </c>
      <c r="C20" s="81" t="s">
        <v>12</v>
      </c>
      <c r="D20" s="82">
        <v>41.93</v>
      </c>
      <c r="E20" s="49">
        <v>0</v>
      </c>
      <c r="F20" s="49">
        <f>D20*E20</f>
        <v>0</v>
      </c>
    </row>
    <row r="21" spans="1:6" s="50" customFormat="1" ht="102">
      <c r="A21" s="78" t="s">
        <v>23</v>
      </c>
      <c r="B21" s="79" t="s">
        <v>107</v>
      </c>
      <c r="C21" s="81" t="s">
        <v>10</v>
      </c>
      <c r="D21" s="82">
        <v>5</v>
      </c>
      <c r="E21" s="49">
        <v>0</v>
      </c>
      <c r="F21" s="49">
        <f>D21*E21</f>
        <v>0</v>
      </c>
    </row>
    <row r="22" spans="1:6" s="59" customFormat="1" ht="25.5">
      <c r="A22" s="78" t="s">
        <v>24</v>
      </c>
      <c r="B22" s="79" t="s">
        <v>127</v>
      </c>
      <c r="C22" s="81" t="s">
        <v>77</v>
      </c>
      <c r="D22" s="82">
        <v>15</v>
      </c>
      <c r="E22" s="49">
        <v>0</v>
      </c>
      <c r="F22" s="49">
        <f>E22*D22</f>
        <v>0</v>
      </c>
    </row>
    <row r="23" spans="1:6" s="59" customFormat="1" ht="153">
      <c r="A23" s="78" t="s">
        <v>63</v>
      </c>
      <c r="B23" s="93" t="s">
        <v>128</v>
      </c>
      <c r="C23" s="87" t="s">
        <v>8</v>
      </c>
      <c r="D23" s="88">
        <v>2</v>
      </c>
      <c r="E23" s="53">
        <v>0</v>
      </c>
      <c r="F23" s="53">
        <f>E23*D23</f>
        <v>0</v>
      </c>
    </row>
    <row r="24" spans="1:6" ht="12.75">
      <c r="A24" s="112"/>
      <c r="B24" s="64" t="s">
        <v>13</v>
      </c>
      <c r="C24" s="81"/>
      <c r="D24" s="82"/>
      <c r="E24" s="49"/>
      <c r="F24" s="48">
        <f>SUM(F19:F23)</f>
        <v>0</v>
      </c>
    </row>
    <row r="25" spans="1:6" ht="12.75">
      <c r="A25" s="112"/>
      <c r="B25" s="113"/>
      <c r="C25" s="91"/>
      <c r="D25" s="92"/>
      <c r="E25" s="54"/>
      <c r="F25" s="108"/>
    </row>
    <row r="26" spans="1:6" ht="12.75">
      <c r="A26" s="114"/>
      <c r="B26" s="94"/>
      <c r="C26" s="91"/>
      <c r="D26" s="92"/>
      <c r="E26" s="54"/>
      <c r="F26" s="54"/>
    </row>
    <row r="27" spans="1:6" s="50" customFormat="1" ht="12.75">
      <c r="A27" s="117" t="s">
        <v>43</v>
      </c>
      <c r="B27" s="64" t="s">
        <v>25</v>
      </c>
      <c r="C27" s="81"/>
      <c r="D27" s="82"/>
      <c r="E27" s="49"/>
      <c r="F27" s="49"/>
    </row>
    <row r="28" spans="1:7" s="50" customFormat="1" ht="25.5">
      <c r="A28" s="118" t="s">
        <v>39</v>
      </c>
      <c r="B28" s="86" t="s">
        <v>139</v>
      </c>
      <c r="C28" s="87"/>
      <c r="D28" s="88"/>
      <c r="E28" s="53"/>
      <c r="F28" s="53">
        <f>0.1*(F24+F4+F15)</f>
        <v>0</v>
      </c>
      <c r="G28" s="52"/>
    </row>
    <row r="29" spans="1:6" s="50" customFormat="1" ht="12.75">
      <c r="A29" s="114"/>
      <c r="B29" s="64" t="s">
        <v>13</v>
      </c>
      <c r="C29" s="81"/>
      <c r="D29" s="82"/>
      <c r="E29" s="49"/>
      <c r="F29" s="48">
        <f>SUM(F28:F28)</f>
        <v>0</v>
      </c>
    </row>
    <row r="30" spans="1:6" ht="12.75">
      <c r="A30" s="114"/>
      <c r="B30" s="113"/>
      <c r="C30" s="91"/>
      <c r="D30" s="92"/>
      <c r="E30" s="54"/>
      <c r="F30" s="108"/>
    </row>
    <row r="31" spans="1:6" ht="12.75">
      <c r="A31" s="119"/>
      <c r="B31" s="120"/>
      <c r="C31" s="121"/>
      <c r="D31" s="122"/>
      <c r="E31" s="109"/>
      <c r="F31" s="109"/>
    </row>
    <row r="32" spans="1:6" s="50" customFormat="1" ht="13.5" thickBot="1">
      <c r="A32" s="119"/>
      <c r="B32" s="104" t="s">
        <v>83</v>
      </c>
      <c r="C32" s="105"/>
      <c r="D32" s="106"/>
      <c r="E32" s="60"/>
      <c r="F32" s="61">
        <f>SUM(F4,F24,F29,F15)</f>
        <v>0</v>
      </c>
    </row>
    <row r="33" ht="13.5" thickTop="1"/>
  </sheetData>
  <sheetProtection password="CA73" sheet="1"/>
  <printOptions/>
  <pageMargins left="0.7874015748031497" right="0.75" top="0.984251968503937" bottom="0.984251968503937" header="0" footer="0"/>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F71"/>
  <sheetViews>
    <sheetView tabSelected="1" view="pageBreakPreview" zoomScaleSheetLayoutView="100" zoomScalePageLayoutView="0" workbookViewId="0" topLeftCell="A1">
      <selection activeCell="E19" sqref="E19"/>
    </sheetView>
  </sheetViews>
  <sheetFormatPr defaultColWidth="9.140625" defaultRowHeight="12.75"/>
  <cols>
    <col min="1" max="1" width="4.421875" style="133" customWidth="1"/>
    <col min="2" max="2" width="42.421875" style="134" customWidth="1"/>
    <col min="3" max="3" width="6.421875" style="141" customWidth="1"/>
    <col min="4" max="4" width="9.140625" style="142" customWidth="1"/>
    <col min="5" max="5" width="13.8515625" style="131" customWidth="1"/>
    <col min="6" max="6" width="11.28125" style="131" customWidth="1"/>
    <col min="7" max="16384" width="9.140625" style="55" customWidth="1"/>
  </cols>
  <sheetData>
    <row r="1" spans="1:6" s="58" customFormat="1" ht="12.75">
      <c r="A1" s="111" t="s">
        <v>0</v>
      </c>
      <c r="B1" s="64" t="s">
        <v>1</v>
      </c>
      <c r="C1" s="65" t="s">
        <v>2</v>
      </c>
      <c r="D1" s="66" t="s">
        <v>3</v>
      </c>
      <c r="E1" s="41" t="s">
        <v>4</v>
      </c>
      <c r="F1" s="41" t="s">
        <v>5</v>
      </c>
    </row>
    <row r="2" spans="1:6" s="58" customFormat="1" ht="12.75">
      <c r="A2" s="111" t="s">
        <v>42</v>
      </c>
      <c r="B2" s="64" t="s">
        <v>31</v>
      </c>
      <c r="C2" s="65"/>
      <c r="D2" s="95"/>
      <c r="E2" s="48"/>
      <c r="F2" s="48"/>
    </row>
    <row r="3" spans="1:6" s="50" customFormat="1" ht="25.5" hidden="1">
      <c r="A3" s="89" t="s">
        <v>6</v>
      </c>
      <c r="B3" s="86" t="s">
        <v>108</v>
      </c>
      <c r="C3" s="87" t="s">
        <v>10</v>
      </c>
      <c r="D3" s="88">
        <v>0</v>
      </c>
      <c r="E3" s="53">
        <v>32.35</v>
      </c>
      <c r="F3" s="53">
        <f>D3*E3</f>
        <v>0</v>
      </c>
    </row>
    <row r="4" spans="1:6" s="50" customFormat="1" ht="12.75" hidden="1">
      <c r="A4" s="112"/>
      <c r="B4" s="64" t="s">
        <v>13</v>
      </c>
      <c r="C4" s="81"/>
      <c r="D4" s="82"/>
      <c r="E4" s="49"/>
      <c r="F4" s="48">
        <f>SUM(F3:F3)</f>
        <v>0</v>
      </c>
    </row>
    <row r="5" spans="1:6" s="50" customFormat="1" ht="12.75" hidden="1">
      <c r="A5" s="112"/>
      <c r="B5" s="64"/>
      <c r="C5" s="81"/>
      <c r="D5" s="82"/>
      <c r="E5" s="49"/>
      <c r="F5" s="48"/>
    </row>
    <row r="6" spans="1:6" s="50" customFormat="1" ht="12.75" hidden="1">
      <c r="A6" s="112"/>
      <c r="B6" s="64"/>
      <c r="C6" s="81"/>
      <c r="D6" s="82"/>
      <c r="E6" s="49"/>
      <c r="F6" s="48"/>
    </row>
    <row r="7" spans="1:6" s="58" customFormat="1" ht="12.75">
      <c r="A7" s="111" t="s">
        <v>14</v>
      </c>
      <c r="B7" s="132" t="s">
        <v>60</v>
      </c>
      <c r="C7" s="65"/>
      <c r="D7" s="95"/>
      <c r="E7" s="48"/>
      <c r="F7" s="48"/>
    </row>
    <row r="8" spans="1:6" s="43" customFormat="1" ht="39.75" hidden="1">
      <c r="A8" s="102" t="s">
        <v>16</v>
      </c>
      <c r="B8" s="71" t="s">
        <v>124</v>
      </c>
      <c r="C8" s="81" t="s">
        <v>109</v>
      </c>
      <c r="D8" s="82">
        <v>0</v>
      </c>
      <c r="E8" s="49">
        <v>5.13</v>
      </c>
      <c r="F8" s="49">
        <f aca="true" t="shared" si="0" ref="F8:F13">E8*D8</f>
        <v>0</v>
      </c>
    </row>
    <row r="9" spans="1:6" s="50" customFormat="1" ht="25.5" hidden="1">
      <c r="A9" s="102" t="s">
        <v>32</v>
      </c>
      <c r="B9" s="71" t="s">
        <v>110</v>
      </c>
      <c r="C9" s="81" t="s">
        <v>10</v>
      </c>
      <c r="D9" s="82">
        <v>0</v>
      </c>
      <c r="E9" s="49">
        <v>136.64</v>
      </c>
      <c r="F9" s="49">
        <f t="shared" si="0"/>
        <v>0</v>
      </c>
    </row>
    <row r="10" spans="1:6" s="50" customFormat="1" ht="39.75" hidden="1">
      <c r="A10" s="102" t="s">
        <v>18</v>
      </c>
      <c r="B10" s="71" t="s">
        <v>111</v>
      </c>
      <c r="C10" s="81" t="s">
        <v>17</v>
      </c>
      <c r="D10" s="82">
        <v>0</v>
      </c>
      <c r="E10" s="49">
        <v>42.3</v>
      </c>
      <c r="F10" s="49">
        <f t="shared" si="0"/>
        <v>0</v>
      </c>
    </row>
    <row r="11" spans="1:6" s="50" customFormat="1" ht="25.5" hidden="1">
      <c r="A11" s="102" t="s">
        <v>33</v>
      </c>
      <c r="B11" s="71" t="s">
        <v>123</v>
      </c>
      <c r="C11" s="81" t="s">
        <v>19</v>
      </c>
      <c r="D11" s="82">
        <v>0</v>
      </c>
      <c r="E11" s="49">
        <v>2.45</v>
      </c>
      <c r="F11" s="49">
        <f t="shared" si="0"/>
        <v>0</v>
      </c>
    </row>
    <row r="12" spans="1:6" s="50" customFormat="1" ht="25.5">
      <c r="A12" s="102" t="s">
        <v>34</v>
      </c>
      <c r="B12" s="71" t="s">
        <v>129</v>
      </c>
      <c r="C12" s="81" t="s">
        <v>17</v>
      </c>
      <c r="D12" s="82">
        <f>6.3*D18</f>
        <v>94.5</v>
      </c>
      <c r="E12" s="49">
        <v>0</v>
      </c>
      <c r="F12" s="49">
        <f t="shared" si="0"/>
        <v>0</v>
      </c>
    </row>
    <row r="13" spans="1:6" s="50" customFormat="1" ht="25.5">
      <c r="A13" s="102" t="s">
        <v>35</v>
      </c>
      <c r="B13" s="86" t="s">
        <v>130</v>
      </c>
      <c r="C13" s="87" t="s">
        <v>112</v>
      </c>
      <c r="D13" s="88">
        <f>D18*2</f>
        <v>30</v>
      </c>
      <c r="E13" s="53">
        <v>0</v>
      </c>
      <c r="F13" s="53">
        <f t="shared" si="0"/>
        <v>0</v>
      </c>
    </row>
    <row r="14" spans="1:6" s="50" customFormat="1" ht="12.75">
      <c r="A14" s="112"/>
      <c r="B14" s="64" t="s">
        <v>13</v>
      </c>
      <c r="C14" s="81"/>
      <c r="D14" s="82"/>
      <c r="E14" s="49"/>
      <c r="F14" s="48">
        <f>SUM(F8:F13)</f>
        <v>0</v>
      </c>
    </row>
    <row r="15" spans="1:6" s="50" customFormat="1" ht="12.75">
      <c r="A15" s="112"/>
      <c r="B15" s="71"/>
      <c r="C15" s="81"/>
      <c r="D15" s="82"/>
      <c r="E15" s="49"/>
      <c r="F15" s="49"/>
    </row>
    <row r="16" spans="1:6" s="50" customFormat="1" ht="12.75">
      <c r="A16" s="112"/>
      <c r="B16" s="64"/>
      <c r="C16" s="81"/>
      <c r="D16" s="82"/>
      <c r="E16" s="49"/>
      <c r="F16" s="48"/>
    </row>
    <row r="17" spans="1:6" s="58" customFormat="1" ht="12.75">
      <c r="A17" s="111" t="s">
        <v>21</v>
      </c>
      <c r="B17" s="132" t="s">
        <v>51</v>
      </c>
      <c r="C17" s="65"/>
      <c r="D17" s="95"/>
      <c r="E17" s="48"/>
      <c r="F17" s="48"/>
    </row>
    <row r="18" spans="1:6" s="50" customFormat="1" ht="38.25">
      <c r="A18" s="78" t="s">
        <v>22</v>
      </c>
      <c r="B18" s="71" t="s">
        <v>119</v>
      </c>
      <c r="C18" s="81" t="s">
        <v>10</v>
      </c>
      <c r="D18" s="82">
        <v>15</v>
      </c>
      <c r="E18" s="49">
        <v>0</v>
      </c>
      <c r="F18" s="49">
        <f>+E18*D18</f>
        <v>0</v>
      </c>
    </row>
    <row r="19" spans="1:6" s="50" customFormat="1" ht="76.5">
      <c r="A19" s="78" t="s">
        <v>44</v>
      </c>
      <c r="B19" s="145" t="s">
        <v>120</v>
      </c>
      <c r="C19" s="81"/>
      <c r="D19" s="82"/>
      <c r="E19" s="49"/>
      <c r="F19" s="49"/>
    </row>
    <row r="20" spans="1:6" s="50" customFormat="1" ht="38.25" hidden="1">
      <c r="A20" s="78" t="s">
        <v>23</v>
      </c>
      <c r="B20" s="71" t="s">
        <v>121</v>
      </c>
      <c r="C20" s="81" t="s">
        <v>77</v>
      </c>
      <c r="D20" s="84">
        <v>0</v>
      </c>
      <c r="E20" s="49">
        <v>0</v>
      </c>
      <c r="F20" s="49">
        <f>E20*D20</f>
        <v>0</v>
      </c>
    </row>
    <row r="21" spans="1:6" s="50" customFormat="1" ht="38.25">
      <c r="A21" s="78" t="s">
        <v>24</v>
      </c>
      <c r="B21" s="71" t="s">
        <v>113</v>
      </c>
      <c r="C21" s="81" t="s">
        <v>10</v>
      </c>
      <c r="D21" s="82">
        <f>D18</f>
        <v>15</v>
      </c>
      <c r="E21" s="49">
        <v>0</v>
      </c>
      <c r="F21" s="49">
        <f>E21*D21</f>
        <v>0</v>
      </c>
    </row>
    <row r="22" spans="1:6" s="50" customFormat="1" ht="53.25" customHeight="1">
      <c r="A22" s="78" t="s">
        <v>63</v>
      </c>
      <c r="B22" s="115" t="s">
        <v>122</v>
      </c>
      <c r="C22" s="81" t="s">
        <v>10</v>
      </c>
      <c r="D22" s="82">
        <v>0</v>
      </c>
      <c r="E22" s="49">
        <v>0</v>
      </c>
      <c r="F22" s="49">
        <f aca="true" t="shared" si="1" ref="F22:F27">+E22*D22</f>
        <v>0</v>
      </c>
    </row>
    <row r="23" spans="1:6" s="50" customFormat="1" ht="51">
      <c r="A23" s="78" t="s">
        <v>64</v>
      </c>
      <c r="B23" s="71" t="s">
        <v>114</v>
      </c>
      <c r="C23" s="81" t="s">
        <v>10</v>
      </c>
      <c r="D23" s="82">
        <f>D18</f>
        <v>15</v>
      </c>
      <c r="E23" s="49">
        <v>0</v>
      </c>
      <c r="F23" s="49">
        <f t="shared" si="1"/>
        <v>0</v>
      </c>
    </row>
    <row r="24" spans="1:6" s="50" customFormat="1" ht="89.25">
      <c r="A24" s="78" t="s">
        <v>65</v>
      </c>
      <c r="B24" s="71" t="s">
        <v>115</v>
      </c>
      <c r="C24" s="81" t="s">
        <v>10</v>
      </c>
      <c r="D24" s="82">
        <f>D18</f>
        <v>15</v>
      </c>
      <c r="E24" s="49">
        <v>0</v>
      </c>
      <c r="F24" s="49">
        <f t="shared" si="1"/>
        <v>0</v>
      </c>
    </row>
    <row r="25" spans="1:6" s="50" customFormat="1" ht="76.5">
      <c r="A25" s="78" t="s">
        <v>66</v>
      </c>
      <c r="B25" s="71" t="s">
        <v>116</v>
      </c>
      <c r="C25" s="81" t="s">
        <v>10</v>
      </c>
      <c r="D25" s="82">
        <f>D18</f>
        <v>15</v>
      </c>
      <c r="E25" s="49">
        <v>0</v>
      </c>
      <c r="F25" s="49">
        <f t="shared" si="1"/>
        <v>0</v>
      </c>
    </row>
    <row r="26" spans="1:6" s="50" customFormat="1" ht="51">
      <c r="A26" s="78" t="s">
        <v>67</v>
      </c>
      <c r="B26" s="71" t="s">
        <v>117</v>
      </c>
      <c r="C26" s="81" t="s">
        <v>10</v>
      </c>
      <c r="D26" s="82">
        <f>D18</f>
        <v>15</v>
      </c>
      <c r="E26" s="49">
        <v>0</v>
      </c>
      <c r="F26" s="49">
        <f t="shared" si="1"/>
        <v>0</v>
      </c>
    </row>
    <row r="27" spans="1:6" s="50" customFormat="1" ht="38.25">
      <c r="A27" s="78" t="s">
        <v>68</v>
      </c>
      <c r="B27" s="71" t="s">
        <v>118</v>
      </c>
      <c r="C27" s="81" t="s">
        <v>10</v>
      </c>
      <c r="D27" s="82">
        <f>D18+5</f>
        <v>20</v>
      </c>
      <c r="E27" s="49">
        <v>0</v>
      </c>
      <c r="F27" s="49">
        <f t="shared" si="1"/>
        <v>0</v>
      </c>
    </row>
    <row r="28" spans="1:6" s="50" customFormat="1" ht="12.75">
      <c r="A28" s="112"/>
      <c r="B28" s="64" t="s">
        <v>13</v>
      </c>
      <c r="C28" s="81"/>
      <c r="D28" s="82"/>
      <c r="E28" s="49"/>
      <c r="F28" s="48">
        <f>SUM(F18:F27)</f>
        <v>0</v>
      </c>
    </row>
    <row r="29" spans="1:6" s="50" customFormat="1" ht="12.75">
      <c r="A29" s="133"/>
      <c r="B29" s="64"/>
      <c r="C29" s="81"/>
      <c r="D29" s="82"/>
      <c r="E29" s="49"/>
      <c r="F29" s="48"/>
    </row>
    <row r="30" spans="2:6" ht="12.75">
      <c r="B30" s="120"/>
      <c r="C30" s="121"/>
      <c r="D30" s="122"/>
      <c r="E30" s="109"/>
      <c r="F30" s="109"/>
    </row>
    <row r="31" spans="1:6" s="58" customFormat="1" ht="12.75">
      <c r="A31" s="111" t="s">
        <v>43</v>
      </c>
      <c r="B31" s="64" t="s">
        <v>25</v>
      </c>
      <c r="C31" s="65"/>
      <c r="D31" s="95"/>
      <c r="E31" s="48"/>
      <c r="F31" s="48"/>
    </row>
    <row r="32" spans="1:6" s="50" customFormat="1" ht="12.75">
      <c r="A32" s="78" t="s">
        <v>39</v>
      </c>
      <c r="B32" s="86" t="s">
        <v>140</v>
      </c>
      <c r="C32" s="87"/>
      <c r="D32" s="88"/>
      <c r="E32" s="53"/>
      <c r="F32" s="53">
        <f>0.1*(F28+F4+F14)</f>
        <v>0</v>
      </c>
    </row>
    <row r="33" spans="1:6" s="50" customFormat="1" ht="12.75">
      <c r="A33" s="112"/>
      <c r="B33" s="64" t="s">
        <v>13</v>
      </c>
      <c r="C33" s="81"/>
      <c r="D33" s="82"/>
      <c r="E33" s="49"/>
      <c r="F33" s="48">
        <f>SUM(F32:F32)</f>
        <v>0</v>
      </c>
    </row>
    <row r="34" spans="1:6" ht="12.75">
      <c r="A34" s="112"/>
      <c r="B34" s="94"/>
      <c r="C34" s="91"/>
      <c r="D34" s="92"/>
      <c r="E34" s="54"/>
      <c r="F34" s="54"/>
    </row>
    <row r="35" spans="1:6" ht="12.75">
      <c r="A35" s="114"/>
      <c r="B35" s="124"/>
      <c r="C35" s="124"/>
      <c r="D35" s="124"/>
      <c r="E35" s="55"/>
      <c r="F35" s="55"/>
    </row>
    <row r="36" spans="1:6" s="50" customFormat="1" ht="13.5" thickBot="1">
      <c r="A36" s="102"/>
      <c r="B36" s="104" t="s">
        <v>84</v>
      </c>
      <c r="C36" s="105"/>
      <c r="D36" s="106"/>
      <c r="E36" s="60"/>
      <c r="F36" s="61">
        <f>SUM(F33+F28+F4+F14)</f>
        <v>0</v>
      </c>
    </row>
    <row r="37" spans="1:6" ht="13.5" thickTop="1">
      <c r="A37" s="102"/>
      <c r="C37" s="135"/>
      <c r="D37" s="136"/>
      <c r="E37" s="125"/>
      <c r="F37" s="125"/>
    </row>
    <row r="38" spans="1:6" ht="12.75">
      <c r="A38" s="102"/>
      <c r="C38" s="135"/>
      <c r="D38" s="136"/>
      <c r="E38" s="125"/>
      <c r="F38" s="125"/>
    </row>
    <row r="39" spans="1:6" ht="12.75">
      <c r="A39" s="102"/>
      <c r="C39" s="135"/>
      <c r="D39" s="136"/>
      <c r="E39" s="125"/>
      <c r="F39" s="125"/>
    </row>
    <row r="40" spans="1:6" ht="12.75">
      <c r="A40" s="102"/>
      <c r="C40" s="135"/>
      <c r="D40" s="136"/>
      <c r="E40" s="125"/>
      <c r="F40" s="125"/>
    </row>
    <row r="41" spans="1:6" ht="12.75">
      <c r="A41" s="102"/>
      <c r="C41" s="135"/>
      <c r="D41" s="136"/>
      <c r="E41" s="125"/>
      <c r="F41" s="125"/>
    </row>
    <row r="42" spans="1:6" s="126" customFormat="1" ht="12.75">
      <c r="A42" s="102"/>
      <c r="B42" s="134"/>
      <c r="C42" s="135"/>
      <c r="D42" s="136"/>
      <c r="E42" s="125"/>
      <c r="F42" s="125"/>
    </row>
    <row r="43" spans="1:6" s="127" customFormat="1" ht="30" customHeight="1">
      <c r="A43" s="102"/>
      <c r="B43" s="134"/>
      <c r="C43" s="135"/>
      <c r="D43" s="136"/>
      <c r="E43" s="125"/>
      <c r="F43" s="125"/>
    </row>
    <row r="44" spans="1:6" s="127" customFormat="1" ht="12.75">
      <c r="A44" s="102"/>
      <c r="B44" s="134"/>
      <c r="C44" s="135"/>
      <c r="D44" s="136"/>
      <c r="E44" s="125"/>
      <c r="F44" s="125"/>
    </row>
    <row r="45" spans="1:6" s="127" customFormat="1" ht="97.5" customHeight="1">
      <c r="A45" s="102"/>
      <c r="B45" s="134"/>
      <c r="C45" s="135"/>
      <c r="D45" s="136"/>
      <c r="E45" s="125"/>
      <c r="F45" s="125"/>
    </row>
    <row r="46" spans="1:6" s="128" customFormat="1" ht="12.75">
      <c r="A46" s="102"/>
      <c r="B46" s="134"/>
      <c r="C46" s="135"/>
      <c r="D46" s="136"/>
      <c r="E46" s="125"/>
      <c r="F46" s="125"/>
    </row>
    <row r="47" spans="1:6" s="128" customFormat="1" ht="12.75">
      <c r="A47" s="102"/>
      <c r="B47" s="134"/>
      <c r="C47" s="135"/>
      <c r="D47" s="136"/>
      <c r="E47" s="125"/>
      <c r="F47" s="125"/>
    </row>
    <row r="48" spans="1:6" s="128" customFormat="1" ht="12.75">
      <c r="A48" s="102"/>
      <c r="B48" s="134"/>
      <c r="C48" s="135"/>
      <c r="D48" s="136"/>
      <c r="E48" s="125"/>
      <c r="F48" s="125"/>
    </row>
    <row r="49" spans="1:6" ht="12.75">
      <c r="A49" s="102"/>
      <c r="C49" s="135"/>
      <c r="D49" s="136"/>
      <c r="E49" s="125"/>
      <c r="F49" s="125"/>
    </row>
    <row r="51" spans="2:6" ht="15">
      <c r="B51" s="137"/>
      <c r="C51" s="138"/>
      <c r="D51" s="139"/>
      <c r="E51" s="129"/>
      <c r="F51" s="130"/>
    </row>
    <row r="53" ht="12.75">
      <c r="B53" s="140"/>
    </row>
    <row r="54" ht="12.75">
      <c r="B54" s="140"/>
    </row>
    <row r="55" ht="12.75">
      <c r="B55" s="140"/>
    </row>
    <row r="57" ht="12.75">
      <c r="B57" s="143"/>
    </row>
    <row r="60" spans="3:6" ht="12.75">
      <c r="C60" s="138"/>
      <c r="F60" s="129"/>
    </row>
    <row r="68" ht="12.75">
      <c r="B68" s="143"/>
    </row>
    <row r="71" spans="3:6" ht="15">
      <c r="C71" s="138"/>
      <c r="D71" s="139"/>
      <c r="E71" s="129"/>
      <c r="F71" s="130"/>
    </row>
  </sheetData>
  <sheetProtection password="CA73" sheet="1"/>
  <printOptions/>
  <pageMargins left="0.7874015748031497" right="0.7480314960629921" top="0.984251968503937" bottom="0.984251968503937"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_____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___</dc:creator>
  <cp:keywords/>
  <dc:description/>
  <cp:lastModifiedBy>Mitja Božič</cp:lastModifiedBy>
  <cp:lastPrinted>2013-08-08T08:34:28Z</cp:lastPrinted>
  <dcterms:created xsi:type="dcterms:W3CDTF">2009-02-10T07:24:37Z</dcterms:created>
  <dcterms:modified xsi:type="dcterms:W3CDTF">2019-10-07T08:25:25Z</dcterms:modified>
  <cp:category/>
  <cp:version/>
  <cp:contentType/>
  <cp:contentStatus/>
</cp:coreProperties>
</file>