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001"/>
  <workbookPr defaultThemeVersion="124226"/>
  <mc:AlternateContent xmlns:mc="http://schemas.openxmlformats.org/markup-compatibility/2006">
    <mc:Choice Requires="x15">
      <x15ac:absPath xmlns:x15ac="http://schemas.microsoft.com/office/spreadsheetml/2010/11/ac" url="C:\Users\irmak\Documents\1-ARHITEKTURA\19-034-117 -ZDRAVSTVENI DOM ILIRSKA BISTRICA PZI\1. ARHITEKTURA\POPIS - KORIGIRANO III\"/>
    </mc:Choice>
  </mc:AlternateContent>
  <xr:revisionPtr revIDLastSave="0" documentId="13_ncr:1_{9092F75C-474D-46CC-8886-03107546F4A5}" xr6:coauthVersionLast="45" xr6:coauthVersionMax="45" xr10:uidLastSave="{00000000-0000-0000-0000-000000000000}"/>
  <bookViews>
    <workbookView xWindow="780" yWindow="780" windowWidth="28800" windowHeight="15450" activeTab="2" xr2:uid="{00000000-000D-0000-FFFF-FFFF00000000}"/>
  </bookViews>
  <sheets>
    <sheet name="REKAPITULACIJA" sheetId="3" r:id="rId1"/>
    <sheet name="splošna določila" sheetId="4" r:id="rId2"/>
    <sheet name="GO OBJEKT" sheetId="1" r:id="rId3"/>
  </sheets>
  <externalReferences>
    <externalReference r:id="rId4"/>
    <externalReference r:id="rId5"/>
    <externalReference r:id="rId6"/>
  </externalReferences>
  <definedNames>
    <definedName name="_xlnm.Print_Area" localSheetId="2">'GO OBJEKT'!$A$1:$H$2341</definedName>
    <definedName name="_xlnm.Print_Area" localSheetId="0">REKAPITULACIJA!$A$1:$F$35</definedName>
    <definedName name="V_objekt_se_smejo__vgrajevati_samo_proizvodi_ki_imajo_ustrezne_certifikate__tehnična_soglasja_in_izjave_o_skladnosti___iz_katerih_je_razvidna_ustreznost_in_skladnost_kvalitete_in__tehnične_karakteristike_glede_na_zahteve_projektne_dokumentacije.">#REF!</definedName>
  </definedNames>
  <calcPr calcId="18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H29" i="1" l="1"/>
  <c r="E15" i="3" l="1"/>
  <c r="E17" i="3" l="1"/>
  <c r="E19" i="3" l="1"/>
  <c r="J1979" i="1" l="1"/>
  <c r="J1987" i="1"/>
  <c r="B1716" i="1" l="1"/>
  <c r="B1718" i="1" s="1"/>
  <c r="B1720" i="1" s="1"/>
  <c r="B1722" i="1" s="1"/>
  <c r="B1724" i="1" s="1"/>
  <c r="B1726" i="1" s="1"/>
  <c r="B1728" i="1" s="1"/>
  <c r="B1730" i="1" s="1"/>
  <c r="B1732" i="1" s="1"/>
  <c r="B1734" i="1" s="1"/>
  <c r="B1736" i="1" s="1"/>
  <c r="B1738" i="1" s="1"/>
  <c r="B1740" i="1" s="1"/>
  <c r="B1742" i="1" s="1"/>
  <c r="B1744" i="1" s="1"/>
  <c r="B1746" i="1" s="1"/>
  <c r="H605" i="1"/>
  <c r="H601" i="1"/>
  <c r="H593" i="1"/>
  <c r="H597" i="1"/>
  <c r="H595" i="1"/>
  <c r="H590" i="1"/>
  <c r="H588" i="1"/>
  <c r="H586" i="1"/>
  <c r="H584" i="1"/>
  <c r="H582" i="1"/>
  <c r="H580" i="1"/>
  <c r="H619" i="1"/>
  <c r="H615" i="1"/>
  <c r="H613" i="1"/>
  <c r="H617" i="1"/>
  <c r="H609" i="1"/>
  <c r="H599" i="1"/>
  <c r="H611" i="1"/>
  <c r="H621" i="1"/>
  <c r="H623" i="1"/>
  <c r="H625" i="1"/>
  <c r="H627" i="1"/>
  <c r="H629" i="1"/>
  <c r="H631" i="1"/>
  <c r="H633" i="1"/>
  <c r="H635" i="1"/>
  <c r="H637" i="1"/>
  <c r="H639" i="1"/>
  <c r="H641" i="1"/>
  <c r="H643" i="1"/>
  <c r="H2326" i="1"/>
  <c r="H2324" i="1"/>
  <c r="H2322" i="1"/>
  <c r="H2320" i="1"/>
  <c r="H2307" i="1"/>
  <c r="H2305" i="1"/>
  <c r="H2302" i="1"/>
  <c r="H2292" i="1"/>
  <c r="H2286" i="1"/>
  <c r="H2277" i="1"/>
  <c r="H2268" i="1"/>
  <c r="G645" i="1" l="1"/>
  <c r="H645" i="1" s="1"/>
  <c r="H647" i="1" s="1"/>
  <c r="H18" i="1" s="1"/>
  <c r="H2328" i="1"/>
  <c r="H33" i="1" s="1"/>
  <c r="E1716" i="1"/>
  <c r="H1716" i="1" s="1"/>
  <c r="H1724" i="1"/>
  <c r="H2259" i="1" l="1"/>
  <c r="H2257" i="1"/>
  <c r="H2255" i="1"/>
  <c r="E2252" i="1"/>
  <c r="H2252" i="1" s="1"/>
  <c r="H2124" i="1" l="1"/>
  <c r="H2126" i="1"/>
  <c r="H2128" i="1"/>
  <c r="H2130" i="1"/>
  <c r="H2132" i="1"/>
  <c r="H2136" i="1"/>
  <c r="H2138" i="1"/>
  <c r="H2140" i="1"/>
  <c r="H2142" i="1"/>
  <c r="H2144" i="1"/>
  <c r="H2146" i="1"/>
  <c r="H2148" i="1"/>
  <c r="H2150" i="1"/>
  <c r="H2152" i="1"/>
  <c r="H2154" i="1"/>
  <c r="H2156" i="1"/>
  <c r="H2158" i="1"/>
  <c r="H2160" i="1"/>
  <c r="H2162" i="1"/>
  <c r="H2164" i="1"/>
  <c r="H2166" i="1"/>
  <c r="H2168" i="1"/>
  <c r="H2170" i="1"/>
  <c r="H2172" i="1"/>
  <c r="H2174" i="1"/>
  <c r="H2176" i="1"/>
  <c r="H2178" i="1"/>
  <c r="H2180" i="1"/>
  <c r="H2182" i="1"/>
  <c r="H2184" i="1"/>
  <c r="H2186" i="1"/>
  <c r="H2188" i="1"/>
  <c r="H2190" i="1"/>
  <c r="H2192" i="1"/>
  <c r="H2194" i="1"/>
  <c r="H2196" i="1"/>
  <c r="H2198" i="1"/>
  <c r="H2200" i="1"/>
  <c r="H2204" i="1"/>
  <c r="H2206" i="1"/>
  <c r="H2208" i="1"/>
  <c r="H2210" i="1"/>
  <c r="H2212" i="1"/>
  <c r="H2214" i="1"/>
  <c r="H2216" i="1"/>
  <c r="H2218" i="1"/>
  <c r="H2220" i="1"/>
  <c r="H2222" i="1"/>
  <c r="H2224" i="1"/>
  <c r="H2226" i="1"/>
  <c r="H2228" i="1"/>
  <c r="H2231" i="1"/>
  <c r="H2233" i="1"/>
  <c r="H2234" i="1"/>
  <c r="H2236" i="1"/>
  <c r="H2238" i="1"/>
  <c r="H2240" i="1"/>
  <c r="H2242" i="1"/>
  <c r="H2244" i="1"/>
  <c r="H2248" i="1"/>
  <c r="H2122" i="1"/>
  <c r="H2087" i="1"/>
  <c r="H2110" i="1"/>
  <c r="H2099" i="1"/>
  <c r="H1693" i="1"/>
  <c r="H2261" i="1" l="1"/>
  <c r="H32" i="1" s="1"/>
  <c r="E2019" i="1"/>
  <c r="H2019" i="1" s="1"/>
  <c r="E2010" i="1" l="1"/>
  <c r="K2017" i="1" s="1"/>
  <c r="E1989" i="1" l="1"/>
  <c r="H1985" i="1"/>
  <c r="H1983" i="1"/>
  <c r="H1938" i="1"/>
  <c r="H1945" i="1"/>
  <c r="H1941" i="1"/>
  <c r="H1948" i="1" l="1"/>
  <c r="H1899" i="1"/>
  <c r="H1884" i="1"/>
  <c r="H1879" i="1"/>
  <c r="H1873" i="1"/>
  <c r="H1868" i="1"/>
  <c r="H1863" i="1"/>
  <c r="H1856" i="1"/>
  <c r="H1849" i="1"/>
  <c r="H1841" i="1"/>
  <c r="H1833" i="1"/>
  <c r="H1824" i="1"/>
  <c r="H1813" i="1"/>
  <c r="H1802" i="1"/>
  <c r="H1781" i="1"/>
  <c r="H1793" i="1"/>
  <c r="C12" i="1"/>
  <c r="H114" i="1"/>
  <c r="H115" i="1"/>
  <c r="B143" i="1"/>
  <c r="B145" i="1" s="1"/>
  <c r="B147" i="1" s="1"/>
  <c r="B149" i="1" s="1"/>
  <c r="B151" i="1" s="1"/>
  <c r="B153" i="1" s="1"/>
  <c r="B155" i="1" s="1"/>
  <c r="B157" i="1" s="1"/>
  <c r="B159" i="1" s="1"/>
  <c r="H130" i="1"/>
  <c r="H131" i="1"/>
  <c r="H132" i="1"/>
  <c r="H133" i="1"/>
  <c r="H134" i="1"/>
  <c r="H135" i="1"/>
  <c r="E129" i="1"/>
  <c r="H129" i="1" s="1"/>
  <c r="H128" i="1"/>
  <c r="H127" i="1"/>
  <c r="H126" i="1"/>
  <c r="E125" i="1"/>
  <c r="H125" i="1" s="1"/>
  <c r="H124" i="1"/>
  <c r="H123" i="1"/>
  <c r="H122" i="1"/>
  <c r="E121" i="1"/>
  <c r="H121" i="1" s="1"/>
  <c r="H120" i="1"/>
  <c r="H119" i="1"/>
  <c r="H118" i="1"/>
  <c r="E117" i="1"/>
  <c r="H117" i="1" s="1"/>
  <c r="H116" i="1"/>
  <c r="C26" i="1"/>
  <c r="H1738" i="1"/>
  <c r="H1742" i="1"/>
  <c r="H28" i="1" l="1"/>
  <c r="H137" i="1"/>
  <c r="H12" i="1" s="1"/>
  <c r="H1736" i="1"/>
  <c r="E1720" i="1"/>
  <c r="H1730" i="1"/>
  <c r="H1728" i="1"/>
  <c r="H1726" i="1"/>
  <c r="H1722" i="1"/>
  <c r="E1718" i="1"/>
  <c r="H1676" i="1"/>
  <c r="H1659" i="1"/>
  <c r="H1642" i="1"/>
  <c r="H1625" i="1"/>
  <c r="H1608" i="1"/>
  <c r="H1591" i="1"/>
  <c r="H1574" i="1"/>
  <c r="H1557" i="1"/>
  <c r="H1540" i="1"/>
  <c r="H1523" i="1"/>
  <c r="H1506" i="1"/>
  <c r="H1489" i="1"/>
  <c r="H1472" i="1"/>
  <c r="H1455" i="1"/>
  <c r="H1438" i="1"/>
  <c r="H1421" i="1"/>
  <c r="H1404" i="1"/>
  <c r="H1387" i="1"/>
  <c r="H1370" i="1"/>
  <c r="H1718" i="1" l="1"/>
  <c r="I1979" i="1"/>
  <c r="I1980" i="1" s="1"/>
  <c r="I1987" i="1"/>
  <c r="I1988" i="1" s="1"/>
  <c r="E1987" i="1" s="1"/>
  <c r="H1714" i="1"/>
  <c r="H1351" i="1"/>
  <c r="H1337" i="1"/>
  <c r="H1321" i="1"/>
  <c r="H1307" i="1"/>
  <c r="H1293" i="1"/>
  <c r="H1278" i="1"/>
  <c r="H1263" i="1"/>
  <c r="H1248" i="1"/>
  <c r="H1235" i="1"/>
  <c r="H1221" i="1"/>
  <c r="H1207" i="1"/>
  <c r="H1193" i="1"/>
  <c r="H1179" i="1"/>
  <c r="H1165" i="1"/>
  <c r="H1151" i="1"/>
  <c r="H1136" i="1"/>
  <c r="H1121" i="1"/>
  <c r="H1106" i="1"/>
  <c r="H1091" i="1"/>
  <c r="H1076" i="1"/>
  <c r="H1061" i="1"/>
  <c r="H1047" i="1"/>
  <c r="H1033" i="1"/>
  <c r="H1019" i="1"/>
  <c r="H1004" i="1"/>
  <c r="H989" i="1"/>
  <c r="H975" i="1"/>
  <c r="H961" i="1"/>
  <c r="H947" i="1"/>
  <c r="H933" i="1"/>
  <c r="H919" i="1"/>
  <c r="H905" i="1"/>
  <c r="H890" i="1"/>
  <c r="H875" i="1"/>
  <c r="H860" i="1"/>
  <c r="H845" i="1"/>
  <c r="H830" i="1"/>
  <c r="H815" i="1"/>
  <c r="H802" i="1"/>
  <c r="E1981" i="1" l="1"/>
  <c r="K1983" i="1" s="1"/>
  <c r="K1984" i="1" s="1"/>
  <c r="H1979" i="1"/>
  <c r="H1709" i="1"/>
  <c r="E489" i="1"/>
  <c r="B487" i="1"/>
  <c r="B489" i="1" s="1"/>
  <c r="B491" i="1" s="1"/>
  <c r="B493" i="1" s="1"/>
  <c r="B495" i="1" s="1"/>
  <c r="B497" i="1" s="1"/>
  <c r="B499" i="1" s="1"/>
  <c r="B501" i="1" s="1"/>
  <c r="B503" i="1" s="1"/>
  <c r="B505" i="1" s="1"/>
  <c r="B507" i="1" s="1"/>
  <c r="B509" i="1" s="1"/>
  <c r="B511" i="1" s="1"/>
  <c r="B513" i="1" s="1"/>
  <c r="B515" i="1" s="1"/>
  <c r="B517" i="1" s="1"/>
  <c r="B519" i="1" s="1"/>
  <c r="B521" i="1" s="1"/>
  <c r="E507" i="1"/>
  <c r="H1981" i="1" l="1"/>
  <c r="E495" i="1"/>
  <c r="E493" i="1"/>
  <c r="E491" i="1"/>
  <c r="H485" i="1"/>
  <c r="A485" i="1"/>
  <c r="E704" i="1"/>
  <c r="H704" i="1" s="1"/>
  <c r="E706" i="1"/>
  <c r="H706" i="1" s="1"/>
  <c r="H701" i="1"/>
  <c r="E419" i="1" l="1"/>
  <c r="O417" i="1"/>
  <c r="E417" i="1"/>
  <c r="H417" i="1" s="1"/>
  <c r="A417" i="1"/>
  <c r="O415" i="1"/>
  <c r="H415" i="1"/>
  <c r="A415" i="1"/>
  <c r="E433" i="1"/>
  <c r="H433" i="1" s="1"/>
  <c r="O433" i="1"/>
  <c r="A433" i="1"/>
  <c r="E398" i="1"/>
  <c r="H398" i="1" s="1"/>
  <c r="A398" i="1"/>
  <c r="E413" i="1"/>
  <c r="O411" i="1"/>
  <c r="E411" i="1"/>
  <c r="H411" i="1" s="1"/>
  <c r="A411" i="1"/>
  <c r="E429" i="1"/>
  <c r="H429" i="1" s="1"/>
  <c r="E431" i="1"/>
  <c r="O429" i="1"/>
  <c r="A429" i="1"/>
  <c r="O427" i="1"/>
  <c r="E427" i="1"/>
  <c r="H427" i="1" s="1"/>
  <c r="A427" i="1"/>
  <c r="E409" i="1"/>
  <c r="E407" i="1"/>
  <c r="R455" i="1" l="1"/>
  <c r="T455" i="1" s="1"/>
  <c r="R452" i="1"/>
  <c r="S450" i="1"/>
  <c r="T450" i="1"/>
  <c r="R450" i="1"/>
  <c r="H394" i="1"/>
  <c r="A394" i="1"/>
  <c r="H396" i="1"/>
  <c r="A396" i="1"/>
  <c r="O499" i="1"/>
  <c r="E425" i="1" s="1"/>
  <c r="O497" i="1"/>
  <c r="O493" i="1"/>
  <c r="O491" i="1"/>
  <c r="O489" i="1"/>
  <c r="O463" i="1"/>
  <c r="O461" i="1"/>
  <c r="O459" i="1"/>
  <c r="O457" i="1"/>
  <c r="O455" i="1"/>
  <c r="O453" i="1"/>
  <c r="O451" i="1"/>
  <c r="O449" i="1"/>
  <c r="O447" i="1"/>
  <c r="O445" i="1"/>
  <c r="O443" i="1"/>
  <c r="O437" i="1"/>
  <c r="O439" i="1" s="1"/>
  <c r="O441" i="1" s="1"/>
  <c r="O435" i="1"/>
  <c r="O431" i="1"/>
  <c r="O425" i="1"/>
  <c r="O423" i="1"/>
  <c r="O421" i="1"/>
  <c r="O419" i="1"/>
  <c r="O413" i="1"/>
  <c r="O409" i="1"/>
  <c r="H390" i="1"/>
  <c r="A390" i="1"/>
  <c r="H392" i="1"/>
  <c r="H388" i="1"/>
  <c r="A388" i="1"/>
  <c r="E421" i="1" l="1"/>
  <c r="E423" i="1"/>
  <c r="E386" i="1" l="1"/>
  <c r="E384" i="1"/>
  <c r="E380" i="1"/>
  <c r="H380" i="1" s="1"/>
  <c r="E378" i="1"/>
  <c r="H378" i="1" s="1"/>
  <c r="H382" i="1"/>
  <c r="A382" i="1"/>
  <c r="A380" i="1"/>
  <c r="A378" i="1"/>
  <c r="E376" i="1"/>
  <c r="N371" i="1"/>
  <c r="N370" i="1"/>
  <c r="O370" i="1" l="1"/>
  <c r="Q370" i="1" s="1"/>
  <c r="H366" i="1"/>
  <c r="A366" i="1"/>
  <c r="H356" i="1"/>
  <c r="A356" i="1"/>
  <c r="H354" i="1"/>
  <c r="A354" i="1"/>
  <c r="E352" i="1"/>
  <c r="A352" i="1"/>
  <c r="H360" i="1"/>
  <c r="A360" i="1"/>
  <c r="H358" i="1"/>
  <c r="A358" i="1"/>
  <c r="B310" i="1"/>
  <c r="B312" i="1" s="1"/>
  <c r="B314" i="1" s="1"/>
  <c r="B316" i="1" s="1"/>
  <c r="B318" i="1" s="1"/>
  <c r="B320" i="1" s="1"/>
  <c r="B322" i="1" s="1"/>
  <c r="B324" i="1" s="1"/>
  <c r="B326" i="1" s="1"/>
  <c r="B328" i="1" s="1"/>
  <c r="B330" i="1" s="1"/>
  <c r="B332" i="1" s="1"/>
  <c r="B334" i="1" s="1"/>
  <c r="B336" i="1" s="1"/>
  <c r="B338" i="1" s="1"/>
  <c r="B340" i="1" s="1"/>
  <c r="B342" i="1" s="1"/>
  <c r="B344" i="1" s="1"/>
  <c r="B346" i="1" s="1"/>
  <c r="B348" i="1" s="1"/>
  <c r="B350" i="1" s="1"/>
  <c r="B358" i="1" s="1"/>
  <c r="E350" i="1"/>
  <c r="E314" i="1"/>
  <c r="H314" i="1" s="1"/>
  <c r="E348" i="1"/>
  <c r="E346" i="1"/>
  <c r="H346" i="1" s="1"/>
  <c r="A346" i="1"/>
  <c r="E344" i="1"/>
  <c r="H344" i="1" s="1"/>
  <c r="A344" i="1"/>
  <c r="E342" i="1"/>
  <c r="E340" i="1"/>
  <c r="H340" i="1" s="1"/>
  <c r="E338" i="1"/>
  <c r="H338" i="1" s="1"/>
  <c r="A338" i="1"/>
  <c r="E336" i="1"/>
  <c r="H336" i="1" s="1"/>
  <c r="A336" i="1"/>
  <c r="A340" i="1"/>
  <c r="E334" i="1"/>
  <c r="H334" i="1" s="1"/>
  <c r="A334" i="1"/>
  <c r="E332" i="1"/>
  <c r="H332" i="1" s="1"/>
  <c r="A332" i="1"/>
  <c r="E326" i="1"/>
  <c r="H326" i="1" s="1"/>
  <c r="A326" i="1"/>
  <c r="E324" i="1"/>
  <c r="H324" i="1" s="1"/>
  <c r="E322" i="1"/>
  <c r="H322" i="1" s="1"/>
  <c r="A322" i="1"/>
  <c r="E320" i="1"/>
  <c r="H320" i="1" s="1"/>
  <c r="A320" i="1"/>
  <c r="E318" i="1"/>
  <c r="H318" i="1" s="1"/>
  <c r="A318" i="1"/>
  <c r="E316" i="1"/>
  <c r="H316" i="1" s="1"/>
  <c r="A316" i="1"/>
  <c r="A328" i="1"/>
  <c r="A324" i="1"/>
  <c r="A330" i="1"/>
  <c r="A314" i="1"/>
  <c r="E312" i="1"/>
  <c r="E310" i="1"/>
  <c r="H310" i="1" s="1"/>
  <c r="A310" i="1"/>
  <c r="H352" i="1" l="1"/>
  <c r="R453" i="1"/>
  <c r="R454" i="1" s="1"/>
  <c r="S454" i="1" s="1"/>
  <c r="T454" i="1" s="1"/>
  <c r="B360" i="1"/>
  <c r="B356" i="1"/>
  <c r="B352" i="1"/>
  <c r="E328" i="1"/>
  <c r="B354" i="1"/>
  <c r="B533" i="1"/>
  <c r="B535" i="1" s="1"/>
  <c r="B537" i="1" s="1"/>
  <c r="B539" i="1" s="1"/>
  <c r="B541" i="1" s="1"/>
  <c r="B543" i="1" s="1"/>
  <c r="B545" i="1" s="1"/>
  <c r="H564" i="1"/>
  <c r="H558" i="1"/>
  <c r="H556" i="1"/>
  <c r="H554" i="1"/>
  <c r="H537" i="1"/>
  <c r="A537" i="1"/>
  <c r="H535" i="1"/>
  <c r="A535" i="1"/>
  <c r="H533" i="1"/>
  <c r="A533" i="1"/>
  <c r="E205" i="1"/>
  <c r="E203" i="1"/>
  <c r="E209" i="1"/>
  <c r="E194" i="1"/>
  <c r="E190" i="1"/>
  <c r="E198" i="1" s="1"/>
  <c r="H188" i="1"/>
  <c r="A188" i="1"/>
  <c r="E180" i="1"/>
  <c r="H328" i="1" l="1"/>
  <c r="E330" i="1"/>
  <c r="H330" i="1" s="1"/>
  <c r="B547" i="1"/>
  <c r="B552" i="1" s="1"/>
  <c r="B554" i="1" s="1"/>
  <c r="B556" i="1" s="1"/>
  <c r="B558" i="1" s="1"/>
  <c r="B560" i="1" s="1"/>
  <c r="B562" i="1" s="1"/>
  <c r="B564" i="1" s="1"/>
  <c r="B566" i="1" s="1"/>
  <c r="B568" i="1" s="1"/>
  <c r="E176" i="1"/>
  <c r="H566" i="1" l="1"/>
  <c r="H709" i="1"/>
  <c r="H205" i="1" l="1"/>
  <c r="H203" i="1"/>
  <c r="H213" i="1"/>
  <c r="H209" i="1"/>
  <c r="A209" i="1"/>
  <c r="A207" i="1"/>
  <c r="A205" i="1"/>
  <c r="A203" i="1"/>
  <c r="E207" i="1" l="1"/>
  <c r="H560" i="1"/>
  <c r="H547" i="1"/>
  <c r="A547" i="1"/>
  <c r="A541" i="1"/>
  <c r="A543" i="1"/>
  <c r="A545" i="1"/>
  <c r="A539" i="1"/>
  <c r="H568" i="1"/>
  <c r="H562" i="1"/>
  <c r="H552" i="1"/>
  <c r="H545" i="1"/>
  <c r="H543" i="1"/>
  <c r="H541" i="1"/>
  <c r="H539" i="1"/>
  <c r="H531" i="1"/>
  <c r="H207" i="1" l="1"/>
  <c r="E211" i="1"/>
  <c r="H211" i="1" s="1"/>
  <c r="H570" i="1"/>
  <c r="H17" i="1" s="1"/>
  <c r="H517" i="1" l="1"/>
  <c r="A517" i="1"/>
  <c r="E192" i="1" l="1"/>
  <c r="E196" i="1" s="1"/>
  <c r="H1746" i="1"/>
  <c r="H1744" i="1"/>
  <c r="H2026" i="1"/>
  <c r="H2041" i="1" s="1"/>
  <c r="H31" i="1" s="1"/>
  <c r="H2017" i="1"/>
  <c r="H2012" i="1"/>
  <c r="H2010" i="1"/>
  <c r="H1903" i="1"/>
  <c r="H1901" i="1"/>
  <c r="H2021" i="1" l="1"/>
  <c r="H1893" i="1"/>
  <c r="H26" i="1" s="1"/>
  <c r="H196" i="1"/>
  <c r="H507" i="1"/>
  <c r="H491" i="1"/>
  <c r="A491" i="1"/>
  <c r="E503" i="1"/>
  <c r="H501" i="1"/>
  <c r="A501" i="1"/>
  <c r="H511" i="1"/>
  <c r="A511" i="1"/>
  <c r="A509" i="1"/>
  <c r="A507" i="1"/>
  <c r="A505" i="1"/>
  <c r="A503" i="1"/>
  <c r="H499" i="1"/>
  <c r="A499" i="1"/>
  <c r="H497" i="1"/>
  <c r="A497" i="1"/>
  <c r="A495" i="1"/>
  <c r="H489" i="1"/>
  <c r="A489" i="1"/>
  <c r="H509" i="1" l="1"/>
  <c r="H495" i="1"/>
  <c r="H505" i="1"/>
  <c r="H503" i="1"/>
  <c r="H308" i="1" l="1"/>
  <c r="A308" i="1"/>
  <c r="H402" i="1"/>
  <c r="A402" i="1"/>
  <c r="H400" i="1"/>
  <c r="A400" i="1"/>
  <c r="H386" i="1"/>
  <c r="A386" i="1"/>
  <c r="H384" i="1"/>
  <c r="A384" i="1"/>
  <c r="H376" i="1"/>
  <c r="A376" i="1"/>
  <c r="H147" i="1" l="1"/>
  <c r="H149" i="1"/>
  <c r="H145" i="1"/>
  <c r="H143" i="1"/>
  <c r="H368" i="1" l="1"/>
  <c r="A368" i="1"/>
  <c r="H198" i="1"/>
  <c r="D198" i="1"/>
  <c r="H182" i="1"/>
  <c r="H184" i="1"/>
  <c r="H190" i="1"/>
  <c r="A190" i="1"/>
  <c r="H178" i="1"/>
  <c r="A178" i="1"/>
  <c r="A182" i="1"/>
  <c r="A180" i="1"/>
  <c r="A184" i="1"/>
  <c r="A186" i="1"/>
  <c r="A192" i="1"/>
  <c r="A194" i="1"/>
  <c r="A176" i="1"/>
  <c r="H194" i="1"/>
  <c r="H192" i="1"/>
  <c r="H186" i="1"/>
  <c r="H180" i="1"/>
  <c r="H176" i="1"/>
  <c r="H159" i="1"/>
  <c r="H157" i="1"/>
  <c r="H155" i="1"/>
  <c r="H153" i="1"/>
  <c r="H151" i="1"/>
  <c r="H141" i="1"/>
  <c r="H161" i="1" l="1"/>
  <c r="H13" i="1" s="1"/>
  <c r="H216" i="1"/>
  <c r="A362" i="1" l="1"/>
  <c r="A364" i="1"/>
  <c r="A370" i="1"/>
  <c r="A372" i="1"/>
  <c r="A374" i="1"/>
  <c r="H1720" i="1" l="1"/>
  <c r="A493" i="1"/>
  <c r="A513" i="1"/>
  <c r="A515" i="1"/>
  <c r="A519" i="1"/>
  <c r="A521" i="1"/>
  <c r="A487" i="1"/>
  <c r="B362" i="1"/>
  <c r="H372" i="1"/>
  <c r="H370" i="1"/>
  <c r="B364" i="1" l="1"/>
  <c r="H14" i="1"/>
  <c r="B368" i="1" l="1"/>
  <c r="B370" i="1" s="1"/>
  <c r="B372" i="1" s="1"/>
  <c r="B374" i="1" s="1"/>
  <c r="B376" i="1" s="1"/>
  <c r="B378" i="1" s="1"/>
  <c r="B380" i="1" s="1"/>
  <c r="B382" i="1" s="1"/>
  <c r="B384" i="1" s="1"/>
  <c r="B386" i="1" s="1"/>
  <c r="B388" i="1" s="1"/>
  <c r="B390" i="1" s="1"/>
  <c r="B392" i="1" s="1"/>
  <c r="B366" i="1"/>
  <c r="H515" i="1"/>
  <c r="B394" i="1" l="1"/>
  <c r="B396" i="1" s="1"/>
  <c r="B398" i="1" s="1"/>
  <c r="B400" i="1" s="1"/>
  <c r="B402" i="1" s="1"/>
  <c r="B407" i="1" s="1"/>
  <c r="B411" i="1" l="1"/>
  <c r="B409" i="1"/>
  <c r="B413" i="1" s="1"/>
  <c r="H699" i="1"/>
  <c r="B415" i="1" l="1"/>
  <c r="B417" i="1" s="1"/>
  <c r="B419" i="1" s="1"/>
  <c r="B421" i="1" s="1"/>
  <c r="B423" i="1" s="1"/>
  <c r="B425" i="1" s="1"/>
  <c r="B427" i="1" l="1"/>
  <c r="B433" i="1" s="1"/>
  <c r="B431" i="1"/>
  <c r="B437" i="1" s="1"/>
  <c r="B429" i="1"/>
  <c r="H712" i="1"/>
  <c r="H513" i="1" l="1"/>
  <c r="H519" i="1" l="1"/>
  <c r="H431" i="1" l="1"/>
  <c r="A431" i="1"/>
  <c r="H374" i="1"/>
  <c r="H421" i="1"/>
  <c r="A421" i="1"/>
  <c r="H364" i="1"/>
  <c r="H362" i="1" l="1"/>
  <c r="H348" i="1" l="1"/>
  <c r="A348" i="1"/>
  <c r="H413" i="1"/>
  <c r="A413" i="1"/>
  <c r="H409" i="1"/>
  <c r="A409" i="1"/>
  <c r="H312" i="1"/>
  <c r="A312" i="1" l="1"/>
  <c r="C9" i="1" l="1"/>
  <c r="H2336" i="1" l="1"/>
  <c r="A2336" i="1"/>
  <c r="H2332" i="1"/>
  <c r="H2334" i="1"/>
  <c r="H2338" i="1"/>
  <c r="A2332" i="1"/>
  <c r="A2334" i="1"/>
  <c r="A2338" i="1"/>
  <c r="H2340" i="1" l="1"/>
  <c r="H34" i="1" s="1"/>
  <c r="H30" i="1" l="1"/>
  <c r="H1734" i="1"/>
  <c r="H1989" i="1" l="1"/>
  <c r="H1987" i="1"/>
  <c r="H1993" i="1" l="1"/>
  <c r="B24" i="1"/>
  <c r="B25" i="1" s="1"/>
  <c r="B26" i="1" s="1"/>
  <c r="B27" i="1" s="1"/>
  <c r="B30" i="1" s="1"/>
  <c r="B31" i="1" s="1"/>
  <c r="B32" i="1" s="1"/>
  <c r="B33" i="1" s="1"/>
  <c r="B34" i="1" s="1"/>
  <c r="A1905" i="1" l="1"/>
  <c r="H1732" i="1"/>
  <c r="H1740" i="1"/>
  <c r="H1749" i="1" l="1"/>
  <c r="H1905" i="1"/>
  <c r="H1908" i="1" s="1"/>
  <c r="H27" i="1" l="1"/>
  <c r="H493" i="1"/>
  <c r="H25" i="1" l="1"/>
  <c r="H487" i="1" l="1"/>
  <c r="G521" i="1" s="1"/>
  <c r="H425" i="1"/>
  <c r="H419" i="1"/>
  <c r="B439" i="1"/>
  <c r="B441" i="1" s="1"/>
  <c r="B443" i="1" s="1"/>
  <c r="B445" i="1" s="1"/>
  <c r="A419" i="1"/>
  <c r="A423" i="1"/>
  <c r="A425" i="1"/>
  <c r="A407" i="1"/>
  <c r="A350" i="1"/>
  <c r="A342" i="1"/>
  <c r="H437" i="1"/>
  <c r="H342" i="1"/>
  <c r="G445" i="1" s="1"/>
  <c r="H350" i="1"/>
  <c r="H423" i="1"/>
  <c r="H407" i="1"/>
  <c r="H443" i="1"/>
  <c r="H441" i="1"/>
  <c r="H439" i="1"/>
  <c r="H445" i="1" l="1"/>
  <c r="H448" i="1" s="1"/>
  <c r="H521" i="1"/>
  <c r="H523" i="1" s="1"/>
  <c r="H16" i="1" s="1"/>
  <c r="H15" i="1" l="1"/>
  <c r="H20" i="1" l="1"/>
  <c r="E11" i="3" s="1"/>
  <c r="H23" i="1"/>
  <c r="H24" i="1" l="1"/>
  <c r="H36" i="1" l="1"/>
  <c r="E13" i="3" l="1"/>
  <c r="H9" i="1"/>
  <c r="D25" i="3" l="1"/>
  <c r="E25" i="3" l="1"/>
  <c r="E28" i="3" s="1"/>
  <c r="E30" i="3" s="1"/>
  <c r="E32" i="3" s="1"/>
</calcChain>
</file>

<file path=xl/sharedStrings.xml><?xml version="1.0" encoding="utf-8"?>
<sst xmlns="http://schemas.openxmlformats.org/spreadsheetml/2006/main" count="2761" uniqueCount="1213">
  <si>
    <t>GRADBENA DELA</t>
  </si>
  <si>
    <t>ZIDARSKA DELA</t>
  </si>
  <si>
    <t>GRADBENA DELA SKUPAJ:</t>
  </si>
  <si>
    <t>OBRTNIŠKA DELA</t>
  </si>
  <si>
    <t>KLJUČAVNIČARSKA DELA</t>
  </si>
  <si>
    <t>OBRTNIŠKA DELA SKUPAJ:</t>
  </si>
  <si>
    <t>Šifra</t>
  </si>
  <si>
    <t>Opis dela</t>
  </si>
  <si>
    <t>Količina</t>
  </si>
  <si>
    <t>EM</t>
  </si>
  <si>
    <t>Cena na enoto</t>
  </si>
  <si>
    <t>Znesek</t>
  </si>
  <si>
    <t>kpl</t>
  </si>
  <si>
    <t>m2</t>
  </si>
  <si>
    <t>OPOMBA:</t>
  </si>
  <si>
    <t>*</t>
  </si>
  <si>
    <t>m1</t>
  </si>
  <si>
    <t xml:space="preserve">   *</t>
  </si>
  <si>
    <t>ZIDARSKA DELA SKUPAJ:</t>
  </si>
  <si>
    <t>Za vsa obrtniška dela je v ceni zajeta izdelava in montaža s transporti in pomožnimi deli in dobavo potrebnega materiala. Pred izdelavo obrtniških izdelkov je potrebno na objektu preveriti dimenzije in v primeru nejasnosti kontaktirati projektanta</t>
  </si>
  <si>
    <t>Vzorce vseh finalnih materialov, skladno s predloženimi projekti in opisi v popisu del, je ponudnik dolžan predložiti projektantu, nadzoru in naročniku v potrditev, kjer so možne alternativne rešitve v izbiri materiala (finalne obloge površin, njegove obdelave, vidni in nevidni pritrdilni materiali, pod konstrukcije, vzorci potiskov, okovje, obdelave stavbnega pohištva in vsi ostali detajli), je pred izvedbo obvezno potrebno predložiti vzorce, ki jih potrdita odgovorni projektant arhitekture in investitor.</t>
  </si>
  <si>
    <t>Splošno :</t>
  </si>
  <si>
    <t>Izvajalec ključavničarskih del mora pred pričetkom dela pregledati vse dele zgradbe, v katere bodo vgrajeni ključavničarski izdelki ter eventuelne pomanjkljivosti, katere bi opazili in ki bi utegnile kvarno vplivati njegovim izdelkom, odnosno kvalitetni montaži, javiti gradbenemu  nadzorstvu. Poznejše reklamacije se ne bodo upoštevale.</t>
  </si>
  <si>
    <t>Za izdelavo ključavničarskih izdelkov mora izvajalec del uporabiti le tiste materiale in v takih dimenzijah, kot je predpisano v posameznih postavkah ključavničarskih del, oziroma kot  predvidevajo načrti in detajli proejktanta. Če smatra izvajalec, da predpisana vrsta materiala, odnosno predpisana dimenzija ne ustreza, je dolžan pred pričetkom del opozoriti projektanta, odnosno gradbeno nadzorstvo in sporočiti svoje utemeljene predloge, ki jih mora projektant in nadzor odobriti.</t>
  </si>
  <si>
    <t>Za  izdelke, ki se obračunavajo po dejanski teži, mora izvajalec predložiti vso potrebno dokumentacijo o teži dobavljenih izdelkov.</t>
  </si>
  <si>
    <t>ves material</t>
  </si>
  <si>
    <t>vsi transporti (zunanji in notranji)</t>
  </si>
  <si>
    <t>vsa pomožna sredstva (letve, odri, razen fasadnih odrov)</t>
  </si>
  <si>
    <t>eventuelna potrebna zaščita drugih izdelkov na zgradbi</t>
  </si>
  <si>
    <t>čiščenje po izvršenem delu</t>
  </si>
  <si>
    <t>KLJUČAVNIČARSKA DELA SKUPAJ:</t>
  </si>
  <si>
    <t>%</t>
  </si>
  <si>
    <t>B.</t>
  </si>
  <si>
    <t>A.</t>
  </si>
  <si>
    <t>I.</t>
  </si>
  <si>
    <t>delavniški načrti</t>
  </si>
  <si>
    <t>a</t>
  </si>
  <si>
    <t>DDV 22 %</t>
  </si>
  <si>
    <t xml:space="preserve">SKUPAJ </t>
  </si>
  <si>
    <t>SKUPAJ Z DDV</t>
  </si>
  <si>
    <t>Za izdelavo  mora izvajalec del uporabiti le tiste materiale in v takih dimenzijah, kot je predpisano v posameznih postavkah del, oziroma kot  predvidevajo načrti in detajli proejktanta. Če meni izvajalec, da predpisana vrsta materiala, odnosno predpisana dimenzija ne ustreza, je dolžan pred pričetkom del opozoriti projektanta, odnosno gradbeno nadzorstvo in sporočiti svoje utemeljene predloge, ki jih mora projektant in nadzor odobriti.</t>
  </si>
  <si>
    <t>V enotnih cenah  morajo biti vkalkulirani naslednji stroški:</t>
  </si>
  <si>
    <t>m3</t>
  </si>
  <si>
    <t>ZEMELJSKA DELA</t>
  </si>
  <si>
    <t>Opomba:</t>
  </si>
  <si>
    <t>Vse količine zemeljskih del, tamponov,.. so podane v raščenem oz. zbitem stanju.</t>
  </si>
  <si>
    <t>Pri izkopih upoštevati tudi: vse vertikalne in horizontalne prenose, prevoze in transporte, vsa podpiranja in zavarovanja brežin izkopov ter zavarovanja okolice med izkopi.</t>
  </si>
  <si>
    <t>Stroški odvoza odvečnega - odpadnega zemeljskega materiala vključujejo odvoz na organizirano stalno deponijo, kompletno s plačilom taks in stroškov deponije.</t>
  </si>
  <si>
    <t>Pregled geomehanika z vpisom v gradbeni dnevnik in izdaja končnega poročila o izvedbi zemeljskih del.</t>
  </si>
  <si>
    <t>ZEMELJSKA DELA SKUPAJ:</t>
  </si>
  <si>
    <t>kom</t>
  </si>
  <si>
    <t>UVOD V PROJEKTANTSKI POPIS DEL</t>
  </si>
  <si>
    <t xml:space="preserve">1. Vsi potrebni varnostni ukrepi in zaščite v smislu Zakona o varnosti in zdravja pri delu ter Pravilnika o listinah za  sredstva pri delu, ki veljajo pri izvajanju navedenih del. </t>
  </si>
  <si>
    <t>2. Vsi notranji in zunanji vertikalni in horizontalni transporti do začasnih in stalnih deponij ter vsa pripravljalna, pomožna in zaključna dela pri posameznih postavkah. (tudi, če to ni posebej navedeno v posameznih postavkah). Odpadni in izkopani material se deponira na deponije, katere morajo imeti upravna dovoljenja za deponiranje posameznih vrst materiala in vsa druga dovoljenja in registracije, ki izhajajo iz zakonodaje, ki pokriva to področje. Ponudnik izbere lokacije posameznih deponij v skladu s tem popisom in v cenah za E.M. upošteva vse stroške deponiranja in transporta. Prikazane količine v tem popisu so v raščenem ali vgrajenem stanju.  Posamezni koeficienti razrahljivosti so upoštevani že v ceni za enoto mere. Pri  cenah za enoto je upoštevati določeno specifičnost lokacije glede na skladiščenje materiala.</t>
  </si>
  <si>
    <t>3. Vgrajeni material mora ustrezati veljavnim normativom in predpisanim standardom, ter ustrezati kvaliteti določeni z veljavno zakonodajo ter projektom. Ponudnik to dokaže s predložitvijo izjav o skladnosti in ustreznih certifikatov pred vgrajevanjem, pridobitev teh listin mora biti vkalkulirana v cenah po enoti.  Projektna dokumentacija v celoti je sestavni del tega popisa.</t>
  </si>
  <si>
    <t>4. V času izdelave objekta morajo biti vsi vgrajeni materiali kot tudi začasno deponiran material na delovišču in skladiščih zaščiteni pred fizičnimi poškodbami, dežjem, mrazom in hudim vetrom ter ostalimi škodljivimi vremenskimi pogoji.</t>
  </si>
  <si>
    <t xml:space="preserve">5. Pri izvajanju objekta je obvezno upoštevati zahteve  pogoje posameznih soglasodajalcev, izdelovalcev posameznih načrtov in gradbenega dovoljenja v kolikor so bila le-ta izdelana. Pred pričetkom del mora izvajalec dodatno pregledati načrt gradbenih konstrukcij, načrt arhitekture, električnih inštalacij, naprav in opreme in načrt strojnih inštalacij, naprav in opreme in ostale izdelane načrte za predmetni objekt ter morebitne ugotovljene pripombe posredovati investitorju ali nadzorni službi. </t>
  </si>
  <si>
    <t xml:space="preserve">6. V popisu so v vseh postavkah vkalkulirana popolnoma vsa pripravljalna, pomožna in zaključna dela, ki pripadajo k posamezni postavki in so potrebna za nemoteno izvajanje del! Ponudnik mora v posameznih cenah za enoto mere upoštevati vse potrebne vertikalne in horizontalne transporte ter upoštevati velikost parcele ter posledično zaradi tega sprotni dovoz določenega materiala in opreme na delovišče. </t>
  </si>
  <si>
    <t xml:space="preserve">7. Vsebina popisa je izdelana na podlagi trenutno veljavnih predpisov in standardov. Količine so izračunane na podlagi GNG normativov in veljajo v nadaljevanju tudi kot kriterij za obračun posameznih količin! </t>
  </si>
  <si>
    <t>9. Polega navedenega mora biti v cenah posameznih postavk upoštevano tudi sledeče:</t>
  </si>
  <si>
    <t>- vsi splošni in stalni stroški povezani z organizacijo in delom na gradbišču</t>
  </si>
  <si>
    <t>- eventuelni stroški povezani s  predstavitvami posameznih predvidenih in vgrajenih materialov investitorju, stroški nastali glede zahtev investitorja o eventuelni faznosti gradnje, prilagajanja terminskega plana izvedbe glede na obstoječe stanje itd.</t>
  </si>
  <si>
    <t>- finalno čiščenje prostorov in okolice objekta po končani gradnji</t>
  </si>
  <si>
    <t>- ponudnik je dolžan kontrolirati in dopolniti popise in količine s projektom in ni upravičen do dodatnih del, razen v primeru naročila s strani naročnika.</t>
  </si>
  <si>
    <t>10. Naveden splošne opombe, pripombe in kriteriji veljajo za celoten popis.</t>
  </si>
  <si>
    <t>REKAPITULACIJA</t>
  </si>
  <si>
    <t>O1</t>
  </si>
  <si>
    <t>Znesek brez DDV !</t>
  </si>
  <si>
    <t>OPREMA</t>
  </si>
  <si>
    <t>ZEMELJSKA DELA ZA OBJEKT</t>
  </si>
  <si>
    <t>op.</t>
  </si>
  <si>
    <t>KANALIZACIJA</t>
  </si>
  <si>
    <t>FEKALNA KANALIZACIJA</t>
  </si>
  <si>
    <t>Izvedba zaščite križanja kanalizacije z drugimi komunalnimi napravami, z izvedbo zaščitne cevi  okoli križanega voda z obbetoniranjem cevi</t>
  </si>
  <si>
    <t>KANALIZACIJA  SKUPAJ:</t>
  </si>
  <si>
    <t>Nepredvidena dela, obračun po dejanskih stroških: po dejansko porabljenem času delavcev, gradbene mehanizacije in porabo materiala po kalkulativnih cenah, z vpisom v gradbeni dnevnik in predhodno potrjeno s strani investitorja oz.nadzora.</t>
  </si>
  <si>
    <t>BETONSKA IN TESARSKA  DELA</t>
  </si>
  <si>
    <t>BETONSKA IN TESARSKA DELA</t>
  </si>
  <si>
    <t>BETONSKA IN TESARSKA  DELA SKUPAJ:</t>
  </si>
  <si>
    <t>BETON</t>
  </si>
  <si>
    <t xml:space="preserve">Izdelava, dobava in vgrajevanje  betona C12/15   v enostavne nearmirane betonske konstrukcije:  podložni betoni, (deb.8cm) vključno s potrebno poravnavo s točnostjo +-1 cm in zaglajenim robom,  prenosi materiala, transport ter vsa pomožna dela  </t>
  </si>
  <si>
    <t>objekt</t>
  </si>
  <si>
    <t>ARMATURA</t>
  </si>
  <si>
    <t>kg</t>
  </si>
  <si>
    <t>Razne režijske ure.  Obračunane po dejansko porabljenem času in z vpisom v gradbeni dnevnik katerega potrdi investitor oz.nadzor, KV delavca</t>
  </si>
  <si>
    <t>ur</t>
  </si>
  <si>
    <t xml:space="preserve">POPIS GO DEL IN PREDIZMERE </t>
  </si>
  <si>
    <t>SUHOMONTAŽNA DELA</t>
  </si>
  <si>
    <t>KERAMIČARSKA DELA</t>
  </si>
  <si>
    <t>DRUGA DELA</t>
  </si>
  <si>
    <t>V objekt se smejo  vgrajevati samo proizvodi ki imajo ustrezne certifikate, tehnična soglasja in izjave o skladnosti,  iz katerih je razvidna ustreznost in skladnost kvalitete in  tehnične karakteristike glede na zahteve projektne dokumentacije.</t>
  </si>
  <si>
    <t>Izvajalec mora v ponudbi upoštevati uporabo uporabo standardnih, na tržišču preverjenih izdelkov in materialov, z priznanimi certifikati SIST, z upoštevanjem tehničnih zahtev in detajlov projektanta (razen če ni drugače navedeno)!</t>
  </si>
  <si>
    <t>Skladnost ponujenih materialov z zahtevami projekta mora  izvajalec dokazati z vzorci, katere morata pred vgradnjo potrditi odgovorni projektant in naročnik. Zahteva za izdelavo vzorcev je navedena v posameznem sklopu del ali posamezni postavki!</t>
  </si>
  <si>
    <t>Vsi stroški, vezani na  pridobivanje certifikatov, atestiranje, preiskave in/ali meritve  v celoti bremenijo izvajalca (kot npr. meritve tampona, preiskave betonov, tlačni preizkusi itd.)</t>
  </si>
  <si>
    <t>Vsa dela bodo izvedena v obstoječem objektu, zato se dela izvajajo pod posebnimi pogoji. Predmetna rekonstrukcija dela objekta meji na prostore, ki bodo ves čas rekonstrukcije ostali v funkciji.</t>
  </si>
  <si>
    <t>- Izvajalec mora pred izvedbo posameznih del dostaviti vse potrebne delavniške in tehnološke načrte, električne sheme v kolikor niso natančneje definirane v projektu, protokole preizkušanj, itd…(za potrditev nadzora). Izvajanje na objektu se lahko začne s podpisom nadzora.</t>
  </si>
  <si>
    <t>- Vsi stroški električne energije, vode, plinov in ostalih energentov v času izvajanja projekta do primopredaje so strošek izvajalca.</t>
  </si>
  <si>
    <t>- Izvajalec mora do primopredaje poskrbeti za fizično zaščito in zaščito pred krajo za vso dobavljeno opremo in material.</t>
  </si>
  <si>
    <t>- Izvajalec oziroma ponudnik mora pred izvedbo, glede na opremo, ki jo nudi, prilagoditi oziroma popraviti PZI dokumentacijo na svoje lastne stroške. Popravki PZI dokumentacije morajo obsegati tudi vse elemente oziroma območja gradbeno obrtniških in inštalacijskih del ter tehnologije na katere ima izbrana oprema direktni ali posredno vpliv. Vse za funkcionalno delovanje in za validacijo prostora.</t>
  </si>
  <si>
    <t>- Izvajalec mora naročnika o vseh delih, ki se tičejo sodelovanja naročnika, obvestiti vsaj 3 delovne dni pred začetkom teh del oziroma toliko dni prej, kolikor je za tako vrsto dela potrebna priprava naročnika (usklajevanje pri terminskih planih z navedbo nosilcev nalog, tabele, itd…).</t>
  </si>
  <si>
    <t>- Vgradijo se lahko samo proizvodi, ki jih predhodno s podpisom potrdita odgovorni projektant in naročnik.</t>
  </si>
  <si>
    <t>Enotna cena mora vsebovati:</t>
  </si>
  <si>
    <t>- Vsa potrebna pripravljalna dela,</t>
  </si>
  <si>
    <t>- Vso potrebno delo,</t>
  </si>
  <si>
    <t>- Vse potrebne izračune,</t>
  </si>
  <si>
    <t>- Vse potrebne transporte (notranje in zunanje),</t>
  </si>
  <si>
    <t>- Vsa potrebna pomožna sredstva,</t>
  </si>
  <si>
    <t>- Vsa potrebna sredstva za vgrajevanje na objektu kot so lestve, odri in podobno,</t>
  </si>
  <si>
    <t>- Usklajevanje z osnovnim načrtom in posvetovanje s projektanti, nadzorniki, investitorjem, naročnikom, uporabnikom, itd…,</t>
  </si>
  <si>
    <t>- Terminsko usklajevanje del z ostalimi izvajalci na objektu,</t>
  </si>
  <si>
    <t>- Čiščenje prostorov po končanih delih in odvoz odpadnega materiala na stalno mestno deponijo ter sprotno vsakodnevno čiščenje gradbišča</t>
  </si>
  <si>
    <t>- Plačilo komunalnega prispevka za stalno mestno deponijo odpadnega materiala,</t>
  </si>
  <si>
    <t>- Vsa potrebna higijensko tehnična preventivna zaščita delavcev na gradbišču,</t>
  </si>
  <si>
    <t>-  Izdelavo tehnoloških risb,</t>
  </si>
  <si>
    <t>- Izdelavo vseh potrebnih detajlov in dopolnilnih del, ki jih je potrebno izvesti za dokončanje posameznih del, tudi če potrebni detajli niso podrobno navedeni in opisani v popisu del, in so ta dopolnilna dela nujna za pravilno funkcionalno delovanje posameznih sistemov in elementov objekta.</t>
  </si>
  <si>
    <t>- Meritve in merjenja na objektu,</t>
  </si>
  <si>
    <t>- Skladiščenje opreme,</t>
  </si>
  <si>
    <t>- Varovanje opreme do primopredaje,</t>
  </si>
  <si>
    <t>- Preiskušanja kvalitete za vse materiale, ki se vgrajujejo in dokazovanje kvalitete z atesti</t>
  </si>
  <si>
    <t>- Ves potrebni glavni, pomožni, pritrdilni in vezni material, sidra, navojne palice, itd…</t>
  </si>
  <si>
    <t>- Popravilo eventuelno povzročene škode ostalim izvajalcem na gradbišču,</t>
  </si>
  <si>
    <t>- Popravilo eventuelno povzročene škode uporabniku oziroma naročniku,</t>
  </si>
  <si>
    <t>- Vse potrebne zaščitne premaze,</t>
  </si>
  <si>
    <t>- Popravilo nekvalitetno izvedenih del oziroma zamenjava elementov,</t>
  </si>
  <si>
    <t>- Izdelava tehnoloških risb za proizvodnjo s potrebnimi detajli,</t>
  </si>
  <si>
    <t>- Izdelava in izrez odprtin za vgradnjo inštalacijskih in drugih elementov s potrebnimi ojačitvami,</t>
  </si>
  <si>
    <t>- Izdelava vseh izračunov vezanih na izdelavo elementov potrebnih za doseganje predpisanih zahtev,</t>
  </si>
  <si>
    <t>- Pridobitev vseh atestov, certifikatov pooblaščenih organizacij, poročil o meritvah in preizkusih, potrdil, dokazil, itd…,</t>
  </si>
  <si>
    <t>- Sprotno vnašanje sprememb v PZI načrte z namenom dobre izdelave PID dokumentacije,</t>
  </si>
  <si>
    <t>- V času gradnje tudi posodobitev konfiguracij računalniških komponent skladno z aktualno ponudbo na trgu,</t>
  </si>
  <si>
    <t>- Upoštevanje vseh veljavnih tehničnih predpisov, standardov, itd…</t>
  </si>
  <si>
    <t>- Vse stroške za trajno ali začasno izključitev ali odstranitev naročnikove oziroma uporabnikove opreme, ki je potrebna za izvedbo projekta oziroma investicije. Stroški za ponovne zagone, montaže in vzpostavitve te opreme v funkcionalno obratovanje (kalibracija, uravnoteženje, nastavitve, itd…) morajo biti vključeni v pogodbeno ceno, ne glede na to, da dela eksplicitno niso zajeta v pogodbenih postavkah oziroma popisih del,</t>
  </si>
  <si>
    <t>- V končni ponudbeni vrednosti  so zajeti vsi odvisni stroški (špediterski stroški, carina, davki, transport, montaža, šolanje, garancijski rok (60 mesecev), redno, izredno, periodično in preventivno (redno) vzdrževanje v času garancije (60 mesecev) po programu proizvajalca opreme in naprav vključno z dobavo in vgradnjo materiala, ki je potreben za odpravo napak (iztrošenost delov), ki bodo nastale ob normalni uporabi postroja, dobavo in zamenjavo oz. vgradnjo vse ostalih potrebnih rezervnih delov, materiala (npr. inhibitorji, biocidi,…) in potrošnega materiala, vse stroške  dela (prevoz, dnevnice in druge odvisne stroške povezane z izvajanjem obveznosti preventivnega vzdrževanja) in ostalih potrebnih posegov, ki bodo potrebni v garancijski dobi, da bo garancija veljavna in da bo zagotovljeno nemoteno delovanje sistema, stroški izdelave projektov PID in NOV, sodelovanje pri validacijskem postopku, idr. Vse v skladu s strokovnimi in splošnimi zahtevami iz predmetne razpisne dokumentacije) in DDV.</t>
  </si>
  <si>
    <t>- Stroške zavarovanja opreme in elementov pred onesnaženjem in poškodbami,</t>
  </si>
  <si>
    <t>- Vsi stroški povezani z ojačitvami, detajli, senčnimi fugami, itd…</t>
  </si>
  <si>
    <t>- Vsi stroški dvigal, žerjavov, transportov, zaščit, ureditve gradbišča, itd….</t>
  </si>
  <si>
    <t>Izvajalec mora ob koncu gradnje predati:</t>
  </si>
  <si>
    <t>- Podpisano dokazilo o zanesljivosti objekta s strani OVD in OVP;</t>
  </si>
  <si>
    <t>- Dokazilo o zanesljivosti objekta z vsemi potrebnimi podpisi (vse izjave, atesti, požarni pregledi, dokazila, certifikati, itd…) v šestih (6) izvodih, 1 original in 5 kopij v papirnatem izvodu ter 1 izvod na elektronskem mediju CD (PDF verzija);</t>
  </si>
  <si>
    <t>- Mapo z vsemi garancijskimi listi in izjavami – 1 original v papirnatem izvodu ter 1 izvod na elektronskem mediju CD (PDF verzija);</t>
  </si>
  <si>
    <t>- Projekt izvedenih GOI del in opreme - PID – 6 papirnatih izvodov in 2 izvoda na CD (word, excel, autocad – odprta verzija).</t>
  </si>
  <si>
    <t xml:space="preserve">- Navodila za obratovanje, vzdrževanje in uporabo (NOV) – 1 original in 5 kopij v papirnatem izvodu ter 2 izvoda na elektronskem mediju CD (PDF verzija) </t>
  </si>
  <si>
    <t>- V primeru gradbenega dovoljenja – uporabno dovoljenje;</t>
  </si>
  <si>
    <t>- V primeru akreditacije – dovoljenje akreditatorja.</t>
  </si>
  <si>
    <t>SUHOMONTAŽNA DELA SKUPAJ:</t>
  </si>
  <si>
    <t>KERAMIČARSKA DELA  SKUPAJ:</t>
  </si>
  <si>
    <t>FASADA</t>
  </si>
  <si>
    <t>SLIKOPLESKARSKA DELA</t>
  </si>
  <si>
    <t>SLIKOPLESKARSKA DELA SKUPAJ:</t>
  </si>
  <si>
    <t>FASADERSKA DELA SKUPAJ:</t>
  </si>
  <si>
    <t>Izdelava kompletne PID  dokumentacije</t>
  </si>
  <si>
    <t>Geodetski posnetek (objekt, okolje)</t>
  </si>
  <si>
    <t>Projektantski in direktivni nadzor.</t>
  </si>
  <si>
    <t>DRUGA DELA SKUPAJ</t>
  </si>
  <si>
    <t>Dobava in vgradnja PVC cevi na betonsko posteljico kompletno s polnim obbetoniranjem v C12/15.</t>
  </si>
  <si>
    <t xml:space="preserve"> OPREMA SKUPAJ</t>
  </si>
  <si>
    <t>kos</t>
  </si>
  <si>
    <t>Dobava in polaganje PE folije pod estrih.</t>
  </si>
  <si>
    <t>Zazidava instalacije, pomoč pri vgradnji tuš kadi.</t>
  </si>
  <si>
    <t>Režijska ura KV</t>
  </si>
  <si>
    <t>h</t>
  </si>
  <si>
    <t>ZUNANJA UREDITEV</t>
  </si>
  <si>
    <t>ZUNANJA UREDITEV SKUPAJ:</t>
  </si>
  <si>
    <t>Izvedba cementne hidroizolacije v mokrih prostorih z dvakratnim nanosom polimerne cementne izolacije vključno z robnim gumi trakom in manšetami ob sifonih.TLA</t>
  </si>
  <si>
    <t>Izvedba cementne hidroizolacije v mokrih prostorih z dvakratnim nanosom polimerne cementne izolacije vključno z robnim gumi trakom in manšetami ob sifonih.STENE</t>
  </si>
  <si>
    <t>Splošno:</t>
  </si>
  <si>
    <t>Vsa zemeljska dela se morajo izvajati po določilih veljavnih tehničnih predpisov in normativov in skladno z navodili iz geotehničnega poročila.</t>
  </si>
  <si>
    <t>Pripravljalna in zaključna dela, zakoličenje objekta, postavitev profilov, prenosi višinskih točk in podobno, kot vsa potrebna zarisovanja mora izvajalec vkalkulirati v enotne cene.</t>
  </si>
  <si>
    <t>Pristojbine za odlaganje zemlje je potrebno vkalkulirati v enotne cene.</t>
  </si>
  <si>
    <t>Vsak dan pred pričetkom dela, zlasti po deževnem vremenu, topljenju snega, mraza, se morajo pregledati bočne strani izkopa in opraviti vsi potrebni varnostni ukrepi. Eventuelni stroški iz tega naslova so na strani izvajalca.</t>
  </si>
  <si>
    <t>Vsa dela morajo biti izvedena tehnično pravilno in po pravilih stroke.</t>
  </si>
  <si>
    <t xml:space="preserve"> V času izvajanja zemeljskih del je obvezen geomehanski nadzor. Geomehanski nadzor je potreben tako ob izkopu, med gradnjo in ob zasipu, ter po dokončanih delih. </t>
  </si>
  <si>
    <t>vsa potrebna pripravljalna dela</t>
  </si>
  <si>
    <t>vse potrebne transporte do mesta vgrajevanja</t>
  </si>
  <si>
    <t xml:space="preserve">vse potrebno delo </t>
  </si>
  <si>
    <t>skladiščenje materiala na gradbišču</t>
  </si>
  <si>
    <t>vsa potrebna pomožna sredstva za vgrajevanje na objektu kot so lestve, odri in podobno - montaža in demontaža</t>
  </si>
  <si>
    <t>usklajevanje z osnovnim načrtom in posvetovanje s projektantom</t>
  </si>
  <si>
    <t>terminsko usklajevanje del z ostalimi izvajalci na objektu</t>
  </si>
  <si>
    <t>čiščenje in odvoz odpadnega materiala na stalno deponijo</t>
  </si>
  <si>
    <t>plačilo komunalnega prispevka za stalno deponijo odpadnega materiala</t>
  </si>
  <si>
    <t>vsa potrebna higiensko tehnična zaščita delavcev na gradbišču</t>
  </si>
  <si>
    <t xml:space="preserve">Izvajalec del mora ravnati z odpadki, ki nastanejo pri izvajanju del zaradi gradnje, po veljavni Uredbi o odpadkih in veljavni Uredbi o ravnanju z odpadki, ki nastanejo pri gradbenih delih. </t>
  </si>
  <si>
    <t xml:space="preserve">Deponijo zemeljskega izkopa zagotovi izvajalec del, vključno z vso potrebno dokumentacijo in dajatvami v skladu z veljavno zakonodajo. </t>
  </si>
  <si>
    <t>Enotna cena mora zajeti izdelavo vseh potrebnih detajlov in dopolnilnih del, ki jih je potrebno izvesti za dokončanje posameznih del, tudi če potrebni detajli in zaključki niso podrobno navedeni in opisani v popisu del, in so ta dopolnila nujna za pravilno funkcioniranje posameznih sistemov.</t>
  </si>
  <si>
    <t>Izdelava elaborata organizacije gradbišča.</t>
  </si>
  <si>
    <t xml:space="preserve">Organizacija in ureditev gradbišča v skladu z elaboratom in varnostnim načrtom. </t>
  </si>
  <si>
    <t xml:space="preserve">Vzdrževanje organizacije gradbišča tekom gradnje z merebitnimi dopolnitvami organizacije gradbišča. </t>
  </si>
  <si>
    <t xml:space="preserve">Nabava, postavitev, odstranitev in amortizacija gradbiščne ograje: </t>
  </si>
  <si>
    <t>Postavitev polne gradbiščne ograje (po projektu), višine 2 m, na postavljene betonske stebričke za prestavitev po trasi gradnje</t>
  </si>
  <si>
    <t>Nabava mreže, panelnih plošč in potrebnega postavitvenega materiala</t>
  </si>
  <si>
    <t>Nabava, namestitev in odstranitev gradbiščne table ter izdelava napisov</t>
  </si>
  <si>
    <t>Nabava, namestitev in odstranitev opozorilnih tabel ter izdelava napisov</t>
  </si>
  <si>
    <t>Strošek objav v obvestilih javnega obveščanja, ter objave na radiu</t>
  </si>
  <si>
    <t>Naprava, montaža, demontaža in amortizacija dvokrilnih vrat v ograji pri vhodu na gradbišče velikosti 2x2x2 m</t>
  </si>
  <si>
    <t>Izvedba gradbiščnega uvoza.</t>
  </si>
  <si>
    <t>Ureditev pisarn za vodstvo gradbišča, delovodje</t>
  </si>
  <si>
    <t>Ureditve prostora za skladišče</t>
  </si>
  <si>
    <t>Ureditev garderob za zaposlene</t>
  </si>
  <si>
    <t>Ureditev jedilnice za prehrano zaposlenih</t>
  </si>
  <si>
    <t>Prevoz, namestitev, odstranitev in amortizacija kontejnerja za nevarne snovi</t>
  </si>
  <si>
    <t>Prevoz, namestitev, odstranitev in amortizacijakontejnerja vel 1,0x1,0 m za wc dixie</t>
  </si>
  <si>
    <t>Namestitev nadstrešnice z mrežo za plinske jeklenke</t>
  </si>
  <si>
    <t xml:space="preserve">Zakoličenje vseh instalacijskih in komunalnih vodov. </t>
  </si>
  <si>
    <t>Naprava vodovodnega priključka za gradbišče z alkaten cevjo fi 1", vključno z izdelavo lesenega vodomernega jaška, montažo vodomernega števca, amortizacijo, kasnejšo demontažo in zasipom jaška oz. cisterno za vodo volumna 1 m3</t>
  </si>
  <si>
    <t>Stroški za porabo vode na gradbišču</t>
  </si>
  <si>
    <t xml:space="preserve">Naprava, odstranitev in najemnina elektr. Inst. Z glavno razdelilno omaro, 2 kom s podrazdelilnimi omaricami, kompletnim kabelskim razvodom do gradbišča cca 50 m in po gradbišču. </t>
  </si>
  <si>
    <t>Naprava, odstranitev in amortizacija telefonskega priključka, interneta z montažo glavnega telefona v pisarni vodstva gradbišča</t>
  </si>
  <si>
    <t>Dobava, postavitev, odstranitev in najemnina ročnih gasilnih aparatov in opreme</t>
  </si>
  <si>
    <t>Namestitev pripomočkov za nudenje prve pomoči za delavce na gradbišču</t>
  </si>
  <si>
    <t xml:space="preserve">Čiščenje ceste zaradi nanosa blata na cesto </t>
  </si>
  <si>
    <t>Rušitve na lokaciji predvidene gradnje</t>
  </si>
  <si>
    <t xml:space="preserve">Prestavitev komunalnih naprav na lokaciji objekta, zaščita obstoječih vodov, </t>
  </si>
  <si>
    <t>Stroški prometne zapore ceste, postavitev znakom preusmeritev prometa (po potrebi)</t>
  </si>
  <si>
    <t>Zagotovitev, postavitev in odstranitev mehanizacije za gradnjo (žerjavi, ipd.)</t>
  </si>
  <si>
    <t>Zagotovitev skupnega varovalnega okrepa za zagotavljanje zaščite pred padci z višin, namestitev in demontaža cevnega gradbenega odra ter pomičnih delovnih odrov</t>
  </si>
  <si>
    <t>Zaščita gradbene jame in črpanje vode</t>
  </si>
  <si>
    <t>Izvedba meritev emisij hrupa, prahu in delovnih pogojev zaposlenih</t>
  </si>
  <si>
    <t>Pregledi, preizkusi delovnih strojev, opreme in izvedba elektro meritev ter pridobitev listin o ustreznosti za varno delo</t>
  </si>
  <si>
    <t>Ustrezna odstranitev nevarnih in ostalih odpadkov, ki nastanejo pri gradnji (odvoz pri pooblaščem podjetju) ter namestitev zabojnikov za smeti in nevarnih odpadkov</t>
  </si>
  <si>
    <t>Stroški fizičnega varovanja in požarne straže</t>
  </si>
  <si>
    <t>Zavarovanje vseh nevarnih mest v različnih fazah gradnje</t>
  </si>
  <si>
    <t xml:space="preserve">Uradna geodetska zakoličba objekta. </t>
  </si>
  <si>
    <t xml:space="preserve">Posnetek nultega stanja terena z evidentiranjem vseh poškodb na sosednjih objektih.Vgradnja mest (reperjev) za spremljavo. Sprotna spremljava in izdelava poročila s strani pooblaščene institucije. Zajema tudi geodetske meritve. 
Analiza tveganja in ukrepov na sosednjih objektih in ureditvah zaradi gradnje. </t>
  </si>
  <si>
    <t xml:space="preserve">Obveščanje in uskladitev z upravljalci, soglasodajalci. </t>
  </si>
  <si>
    <t>Ukrepi za zaščito vode, naprava skladišča olj po pravilniku</t>
  </si>
  <si>
    <t xml:space="preserve">BETONSKA DELA </t>
  </si>
  <si>
    <t>Betonska dela se morajo izvajati po določilih veljavnih tehničnih predpisov in normativov</t>
  </si>
  <si>
    <t>Kvaliteta betona mora ustrezati zahtevam opisa del in predpisom glede čistosti agregata, granulacije, količine cementa in vode</t>
  </si>
  <si>
    <t xml:space="preserve">Konstrukcije iz betona morajo biti ravne, izdelane po opažnem načrtu, brez votlih mest in brez iztekanj cementnega gela na stikih opažev. Nega betona vsebuje zaščito vgrajenega betona do polne trdnosti pred velikim izhlapevanjem vode iz betona, kakor tudi zaščito pred nizkimi temeraturami. </t>
  </si>
  <si>
    <t>Gornja površina armiranobetonskih plošč mora biti ravna in enakomerne strukture, tako da se nanjo direktno polagajo vsi sloji konstrukcij tlakov. Eventuelno nastale napake v površini betona glede na ravnost ali strukturo, mora izvajalec betonskih del izravnati s cementno malto na svoj strošek.</t>
  </si>
  <si>
    <t>Višina prostega pada ne sme biti večja od 1 m1. V primeru, da se beton vmetava z večje višine je potrebno preprečiti segregacijo - uporabiti je eno od priznanih metod za vmetavanje betona</t>
  </si>
  <si>
    <t>Betonska armatura mora biti obdelana v skladu z veljavnimi predpisi in točno po armaturnih načrtih, pritrjena tako, da ostane med betoniranjem na svojem mestu in v zahtevanem položaju.</t>
  </si>
  <si>
    <t xml:space="preserve">OPOMBA: Izdelava AB elementov v kvaliteti vidnega betona VB3 po projektu betona, kjer je opisana receptura ter način vgradnje in negovanje. </t>
  </si>
  <si>
    <t xml:space="preserve">Izdelati projekte betonov in tehnologije vgradnje, ki se jih preda v potrditev. </t>
  </si>
  <si>
    <t xml:space="preserve">Izdelati vzorce betonov, predvsem vidnih, ki se jih preda v potrditev. </t>
  </si>
  <si>
    <t xml:space="preserve">Vključiti vzorce betonov, na katerih se opravijo meritve kakovosti betonov. Vse vidne elemente konstrukcije mehansko ščititi tekom celotne gradnje (vogali, povšine…). Vzorci betona se izdelajo in potrdijo pred betoniranjem. </t>
  </si>
  <si>
    <t>Izdelati opažne načrte betonov, ki se jih preda v potrditev projektantu.</t>
  </si>
  <si>
    <t xml:space="preserve">Dilatacije oz. delovne prekinitve se izvedejo po projektu gradbenih konstrukcij oz. jih je potrebno predhodno dogovoriti s projektantoma gradbenih konstrukcij in arhitekture. </t>
  </si>
  <si>
    <t>Vse betonske površine mora izvajalec predati popolnoma ravne, vse neravnine, ki bi jih bilo eventuelno potrebno izravnati, bodo upoštevane kot nekvalitetene, in jih bo potrebno ponovno izvesti ter gredo na račun izvajalca betonskih del.</t>
  </si>
  <si>
    <t xml:space="preserve">Izvajalec mora zagotoviti ravnost vertikalnih konstrukcij po DIN NORMAH (DIN 18202) in veljanih predpisih. </t>
  </si>
  <si>
    <t xml:space="preserve">Zahteve za vidne betone: </t>
  </si>
  <si>
    <t xml:space="preserve">Izvajalec del mora zagotoviti ravnost vidnih betonskih konstrukcij brez dodatnih kasnejših popravil, skladno z zahtevami za vidne betone po SIST EN 13670:2010/A101, razred vidne površine betona VB3 po SIST EN 13670:2010/A101. Gnezda in segregacije niso dovoljena. Pri vidnih betonih ni dovoljena naknadna reparacija. </t>
  </si>
  <si>
    <t>Vsi vidni deli betonskih konstrukcij (podgled vseh plošč in stopnišnih ram, dela stebrov pritličja) se izvajajo kot vidni betoni v kvaliteti vidnega betona VB3.</t>
  </si>
  <si>
    <t>V enotnih cenah morajo biti zajeti stroški:</t>
  </si>
  <si>
    <t>merjenje na objektu</t>
  </si>
  <si>
    <t>vse potrebno delo do končnega izdelka</t>
  </si>
  <si>
    <t>atestiranje vseh materialov in dokazovanje kvalitete z atesti</t>
  </si>
  <si>
    <t>ves potreben glavni, pomožni, pritrdilni in vezni material</t>
  </si>
  <si>
    <t>čiščenje in vlaženje opažev neposredno pred pričetkom betoniranja</t>
  </si>
  <si>
    <t>manjša popravila opažev med betoniranjem;</t>
  </si>
  <si>
    <t>vgrajevanje betona v opaže ter premeščanje lijaka ali transportne cevi med betoniranjem;</t>
  </si>
  <si>
    <t>zgoščevanje betona;</t>
  </si>
  <si>
    <t>nega betona: močenje, zaščita proti mrazu, vetrom, tresljaji, sonce...</t>
  </si>
  <si>
    <t xml:space="preserve">čiščenje betonskega železa od blata, rje, ki se lušči, maščobe; </t>
  </si>
  <si>
    <t>postavljanje podložk in začasno vezanje;</t>
  </si>
  <si>
    <t>kontrolirati, da so vsa sidra, škatle, vložki, doze, cevi in podobno, na predvidenih mestih.</t>
  </si>
  <si>
    <t>popravilo nepravilnosti na površini gotovega betona - samo na nevidnem betonu</t>
  </si>
  <si>
    <t>popravilo eventuelno povročene škode ostalim izvajalcem na gradbišču</t>
  </si>
  <si>
    <t>čiščenje med delom in po končanem betoniranju posameznih faz ter odvoz vseh odpadkov v stalno deponijo</t>
  </si>
  <si>
    <t>Vogali vidnih betonskih konstrukcij so TRIKOT letev 3/3</t>
  </si>
  <si>
    <t xml:space="preserve">TESARSKA DELA </t>
  </si>
  <si>
    <t>Tesarska dela se morajo izvajati po določilih veljavnih tehničnih predpisov in normativov</t>
  </si>
  <si>
    <t>Za vse nejasnosti ali variantne rešitve se je obvezno posvetovati s projektantom</t>
  </si>
  <si>
    <t xml:space="preserve">Opaži morajo biti izdelani točno po načrtu z vsemi potrebnimi podporami, horizontalnimi in vertikalnimi povezavami. Opaž mora prenesti težo in pritisk betona, konstruktivne obremenitve in vibriranje skupaj z opremo. Notranje površine morajo biti čiste in ravne.  </t>
  </si>
  <si>
    <t>Opaži morajo biti izdelani tako, da se razopaženje izvede brez pretresov in poškodovanja konstrucije in samih opažev.</t>
  </si>
  <si>
    <t xml:space="preserve">Obračun se vrši po opisu posamezne postavke; upoštevajo se notranje površine opažev, to so vidne površine konstrukcij. </t>
  </si>
  <si>
    <t>Tolerance gladkosti in enakomernosti površin morajo ustrezati standardu DIN 18202, tabela 3, povečane zahteve.</t>
  </si>
  <si>
    <t>Opaže vidnih konstrukcij in neometanih konstrukcij je treba razumeti tako, da so te neometane, nepokrite betonske konstrukcije, pri katerih se doseže popolnoma ravna površina.</t>
  </si>
  <si>
    <t xml:space="preserve">Za vidne betone VB3 uporabiti povsem nove in neoporečne opaže. Obvezen pregled opažev pred vgradnjo. Prepovedana večkratna uporaba opaža. Pred izvedbo opaženja izdelati načrte opaženja, ki se jih posreduje arhitektu v potrditev. </t>
  </si>
  <si>
    <t xml:space="preserve">Za izdelavo opažev vidnih betonskih površin obvezno izdelati ustrezno število vzorcev za potrditev videza in vzorec kasneje uporabiti kot etalonski vzorec za ugotavljanje dosežene strukture betona. </t>
  </si>
  <si>
    <t>Istočasno z izdelavo opažev se polagajo v opaže tudi razvodi in doze za instalacije in ostali elemetni po načrtih inštalacij (dodatno kontrolirati pozicije z risbami arhitekture in notranje opreme</t>
  </si>
  <si>
    <t>izdelavo in odstranitev opažev;</t>
  </si>
  <si>
    <t>podpiranje, zavetrovanje in vezavo opažev;</t>
  </si>
  <si>
    <t>ruvanje žičnikov, čiščenje opažev, sortiranje lesa in opažnih elementov;</t>
  </si>
  <si>
    <t xml:space="preserve">V enotnih cenah morajo biti zajeti vsi potrebni delovni odri za izdelavo opažev, čiščenje med delom in po končanem opaževanju posameznih faz opaževanja - montaža in demontaža </t>
  </si>
  <si>
    <t>vse potrebne zaščitne premaze</t>
  </si>
  <si>
    <t>popravilo eventuelno povzročene škode ostalim izvajalcem na gradbišču</t>
  </si>
  <si>
    <t>vzdrževanje materiala in elementov opažev;</t>
  </si>
  <si>
    <t>vzdrževanje naprav in premičnih odrov;</t>
  </si>
  <si>
    <t>čiščenje prostorov in odvoz odpadnega materiala na stalno deponijo</t>
  </si>
  <si>
    <t>čiščenje barvnih madežev iz površin, ki se ne barvajo</t>
  </si>
  <si>
    <t xml:space="preserve">ZIDARSKA DELA </t>
  </si>
  <si>
    <t>Zidarska dela se morajo izvajati po določilih veljavnih tehničnih predpisov in normativov</t>
  </si>
  <si>
    <t>Zidanje mora biti čisto, s pravilno vezavo opeke. Stiki morajo biti dobro zaliti z malto, vrste popolnoma horizontalne, malta pa ne sme biti v debelejšem sloju kot 15 mm. Vse površine morajo biti popolnoma ravne in navpične, malta iz stikov se mora odstraniti dokler je še sveža.</t>
  </si>
  <si>
    <t>Vgrajeni materiala za ta dela morajo ustrezati določilom veljavnih tehničnih predpisov in normativov.</t>
  </si>
  <si>
    <t>Kvaliteta malt za zidarska dela mora ustrezati določilom JUS U.M2.10,  U.M2.12 in U.M2.008</t>
  </si>
  <si>
    <t xml:space="preserve">Vsi bitumenski  materiali uporabljeni za hidroizolacije morajo po kvaliteti in izvedbi ustrezati standardom SIST DIN 18195, 1-10 del ter izpolnjevati zahteve iz Pravilnika o zaščiti stavb pred vlago.  </t>
  </si>
  <si>
    <t>Pri vseh talnih hidroizolacijah morajo biti vsi spoji s prebojnimi elementi izvedeni s prirobnicami.</t>
  </si>
  <si>
    <t xml:space="preserve">Pred montažo lesenih elementov betonsko konstrukcijo hidroizolirati, izvesti hidrostop premaz. </t>
  </si>
  <si>
    <t>merjenje in označevanje višinskih točk na objektu</t>
  </si>
  <si>
    <t>vsa potrebna pomožna sredstva za vgrajevanje na objektu kot so lestve, gradbeni odri za izvedbo del  in podobno - montaža in demontaža</t>
  </si>
  <si>
    <t>močenje opeke in zidov, premeščanje maltark in občasno mešanje malte, dodajanje materiala in orodja</t>
  </si>
  <si>
    <t>Čiščenje prostorov, izdelkov in delovnih priprav med in po končanih delih</t>
  </si>
  <si>
    <t>Krovska in kleparska dela morajo biti izvedena po opisih in detajlih iz kvalitetnega materiala in v skladu z veljavnimi tehnicnim predpisi in standardi za ta dela. Vsa dela je izdelati tehnično pravilno in po pravilih stroke.</t>
  </si>
  <si>
    <t xml:space="preserve">Dela morajo biti izvedena tako, da posamezni deli in sloji izolacij kakor tudi celoten sestav ustrezajo namenu, zahtevam, varnosti in dolgotrajnosti. Posebno pazljivo je izvesti streho okrog zbirnih kotličev, dilatacijskih stikov in zaključkov strehe.
</t>
  </si>
  <si>
    <t>Hidroizolacijska dela se sme izvajati samo na kvalitetno izvedeno čvrsto, ravno in suho podlogo. Med izvajanjem in po končani izvedbi hidroizolacijskih del, se ne sme po njej hoditi. Vsa ostala gradbena in obrtniška dela se smejo izvajati samo, če je hidroizolacija zaščitena z ustrezno zaščito.</t>
  </si>
  <si>
    <t xml:space="preserve">Za vse vgrajene materiale mora izvajalec predložiti ateste o kvaliteti materialov, ki jih izda pooblaščeni zavod za tovrstne dejavnosti. </t>
  </si>
  <si>
    <t xml:space="preserve">Izvedba TI in HI po detajlih izvajalca z ustreznim certifikatom, voditi gradbeni dnevnik, ki ga potrdi nadzor. </t>
  </si>
  <si>
    <t xml:space="preserve">Izvajalec del mora ravnati z odpadki, ki nastanejo pri izvajanju del zaradi gradnje, v skladu z Uredbo o ravnanju z odpadki (Uradni list RS št. 103/2011) oz. skladno z veljavno zakonodajo. </t>
  </si>
  <si>
    <t xml:space="preserve">Vsi elementi na strehi nerjaveče obdelani. </t>
  </si>
  <si>
    <t>izdelava tehnoloških risb za proizvodnjo, z detajli</t>
  </si>
  <si>
    <t>izdelava vseh izračunov vezanih na izdelavo elementov, potrebnih za doseganje predpisanih zahtev</t>
  </si>
  <si>
    <t>izdelava vseh potrebnih zaključkov</t>
  </si>
  <si>
    <t>izdelava elementov v delavnici in montaža na objektu</t>
  </si>
  <si>
    <t>finalna obdelava  elementov po opisu</t>
  </si>
  <si>
    <t>SLIKOPLESKARSKA DELA:</t>
  </si>
  <si>
    <t>Slikopleskarska in pleskarska dela morajo biti izvedena po opisih iz kvalitetnega materiala in v skladu z veljavnimi tehnicnim predpisi in standardi za ta dela. Vsa dela je izdelati tehnično pravilno in po pravilih stroke.</t>
  </si>
  <si>
    <t xml:space="preserve">Material mora biti kvaliteten, pravilno pakiran in pravilno shranjen. Na željo investitorja in projektanta mora izvajalec del dati na vpogled vzorce in po izbranih vzorcih naročiti material in izvesti slikopleskarska dela. </t>
  </si>
  <si>
    <t xml:space="preserve">Tolerance gladkosti in enakomernosti površin morajo ustrezati standardu DIN 18202, tabela 3, povečane zahteve. </t>
  </si>
  <si>
    <t>Barva se mora dobro sprijemati s podlago, površina izvedenega premaza mora biti enakomerne strukture in ne sme menjati tona barve. Nanaša se na podlago pripravljeno po navodilu proizvajalca barve.</t>
  </si>
  <si>
    <t xml:space="preserve">Izvajanje del: Premaz se lahko izvaja ročno ali strojno. Na končni površini se ne smejo poznati sledovi čopiča ali valjčka in mora popolnoma prekrivati podlago. Premaz , ki se izvaja v več slojih je naslednji sloj izvesti, ko je predhodni popolnoma suh. Stiki z vrati, okni, stenskimi oblogami in talnimi obrobami morajo biti izvedeni čisto. 
</t>
  </si>
  <si>
    <t>Vsi zaključki slikanih površin morajo biti izvedeni ravno. Podloga, na katero se premaz izvaja, mora biti očiščena praha in umazanije kot so olja, rja, cementna malta in drugo. Osnovni premazi morajo biti taki, da po kvaliteti ustrezajo vrsti podlage in da so primerni za izbrani finalni premaz.</t>
  </si>
  <si>
    <t>dajanje vzorcev in vgrajevanje vzorcev na objektu</t>
  </si>
  <si>
    <t>finalna obdelava elementov po opisu</t>
  </si>
  <si>
    <t>popravilo eventuelno povzročene škode ostalim izvajalcem na gradbišč</t>
  </si>
  <si>
    <t xml:space="preserve">čiščenje prostorov in odvoz odpadnega materiala na stalno deponijo </t>
  </si>
  <si>
    <t xml:space="preserve">Vsi elementi  ključavničarskih del morajo biti izdelani strokovno in kvalitetno po detajlih in iz materialov kot je navedeno v opisih in detajlih.  Ves vgrajeni material mora po kvaliteti ustrezati veljavnim tehničnim predpisom in standardom.
</t>
  </si>
  <si>
    <t xml:space="preserve">Elementi za vgrajevanje ključavničarskih izdelkov (vijaki, sidra in drugo) morajo biti takih dimenzij in nosilnosti, da ustrezajo obremenitvam, za katere so namenjeni. Vse nosilne elemente je dimenzionirati z analizo konstrukcij. </t>
  </si>
  <si>
    <t xml:space="preserve">Površina posameznih elementov na varjenih stikih mora biti ravna in gladka, brez vzboklin ali vdolbin ter brušena. V vsaki postavki posebej je navedena tudi kvaliteta finalne površinske obdelave. </t>
  </si>
  <si>
    <t>Za elemente, ki so finalno površinsko obdelani z barvanjem, je potrebno barvanje  izvesti na naslednji način:</t>
  </si>
  <si>
    <t>čiščenje vseh površin pred montažo s peskanjem obdelave SA 2,5 po SIS 055900/1967 in odpraševanje</t>
  </si>
  <si>
    <t xml:space="preserve">1x premaz z alkidno temeljno barvo v debelini sloja 30-40 mikrona kot osnovni antikorozivni premaz, izvedeno v proizvodnem obratu pred montažo na objektu </t>
  </si>
  <si>
    <t xml:space="preserve">Barvne efekte, vse morebitne spremembe ali dopolnitve je potrebno reševati z arhitektom. </t>
  </si>
  <si>
    <t xml:space="preserve">Vsi elementi vgrajeni v zunanjost objekta ali na stiku z vodo morajo biti protikorizijsko zaščiteni. Izdelki iz nerjavečega materiala morajo biti nepoškodovani in izdelan v delavnici, na stavbi pa montirani brez eventuelnega varjenje oz. brušenja.
</t>
  </si>
  <si>
    <t xml:space="preserve">Tehnološke risbe za proizvodnjo mora izvajalec del izdelati v skladu s projektno dokumentacijo. V kolikor želi izvajalec prilagoditi izvedbo svoji tehnologiji, mora izdelati ustrezno projektno dokumentacijo z detajli, katero mora pregledati in s podpisom potrditi arhitekt. </t>
  </si>
  <si>
    <t xml:space="preserve">Sestavni del ključavničarskih del je tudi pokrivanje stika elementa s konstrukcijo, v katero se vgrajuje, na način, ki ga določi izvajalec del v tehnoloških risbah za proizvodnjo. </t>
  </si>
  <si>
    <t>V tej vrsti del so zajeta tudi kovinska vrata. Poleg osnovnega, so sestavni del pločevinastih vrat vsi elementi, ki so potrebni za zahtevan namen vrat in so navedeni v detajlnejšem opisu za vsako vrsto posebej:
Ojačitveni robovi vrat v stenah, kovinski prosili za izvedbo praga, v kolikor ni nivo tlaka na obeh straneh v isti višini, zunanji mehanizmi za samodejno zapiranje vrat, neoprenska tesnila za tesnenje, funkcionalni in estetski zaključki vrat, ki jih potrdi arhitekt.</t>
  </si>
  <si>
    <t xml:space="preserve">Vsa protipožarna vrata se izdelajo skladno s študijo požarne varnosti, vgradnja v skladu z zahtevami o požarni odpornosti. </t>
  </si>
  <si>
    <t xml:space="preserve">Vsa vrata morajo ustrezati vsem zahtevam iz veljavnih standardov in pravilnikov glede zvočne izolativnosti in drugih zahtev glede namembnosti vrat. </t>
  </si>
  <si>
    <t xml:space="preserve">V ceni postavk, morajo biti zajeta vsa dela, dobava in montaža, osnovni material, steklo, pritrdilni material, okovje, zapiralno okovje ter material za vse zaključke (določi arhitekt). </t>
  </si>
  <si>
    <t xml:space="preserve">Vso okovje in kljuke izbrano na podlagi vzorcev, po potrditvi arhitekta. </t>
  </si>
  <si>
    <t>Izvajalec del izdela delavniške načrte za vse končne pozicije, ki jih morata pred izvedbo potrditi odgovorni vodja projekta ter odgovorni nadzornik z vpisom v gradbeni dnevnik.</t>
  </si>
  <si>
    <t xml:space="preserve">Izvajalec del mora ravnati z odpadki, ki nastanejo pri izvajanju del zaradi gradnje, v skladu z Uredbo o ravnanju z odpadki, ki nastanejo pri gradbenih delih (Uradni list RS št. 34/2008). </t>
  </si>
  <si>
    <t>Snemanje vseh potrebnih izmer na objektu pred začetkom izvajanja del.</t>
  </si>
  <si>
    <t>Vsa dela na objektu vključno z vsemi dajatvami</t>
  </si>
  <si>
    <t>Dobava osnovnega in pomožnega materiala</t>
  </si>
  <si>
    <t>Prevoz materiala in orodja na objekt z vsem potrebnim nakladanjem, expeditom, razkladanjem in notranjimi transporti do mesta vgrajevanja ter polaganje po opisu posamezne postavke</t>
  </si>
  <si>
    <t>Popravilo zidov oz. oblog sten poškodovanih ob montaži</t>
  </si>
  <si>
    <t>Odstranjevanje preostalega materiala, odnos in odvoz z gradbišča, končno čiščenje in ev. zavarovanje izdelkov do predaje in podobno</t>
  </si>
  <si>
    <t>Čiščenje prostorov in delovnih priprav med in po končanih delih</t>
  </si>
  <si>
    <t>VRSTA PROJEKTA; PZI</t>
  </si>
  <si>
    <t xml:space="preserve">Koordinacija z gradbiščem , prilagoditev z izvedenimi deli  (objekta, zunanje ureditve in komunalne infrastrukture.) </t>
  </si>
  <si>
    <t>PREDDELA</t>
  </si>
  <si>
    <t>Obracuni izvršenih izkopov in zasipov se obračunavajo v raščenem stanju. Ponudnik vključi v e.c. geodetski posneke vseh faz izkopov in terena pred posegi za potrebe izračuna volumnov izkopa, en izvod preda nadzoru pred nadaljevanjem del.</t>
  </si>
  <si>
    <t xml:space="preserve">Ureditev gradbišča in izvajanje skupnih ukrepov za zagotavljanje varnosti in zdravja pri delu. </t>
  </si>
  <si>
    <t>Ureditev sanitarnega vozla v kontejnerjih.</t>
  </si>
  <si>
    <t>PREDDELA SKUPAJ:</t>
  </si>
  <si>
    <t>Dobava in montaža alu vogalnih elementov odprti vogali, do širine 5mm, mat sijaj.</t>
  </si>
  <si>
    <t>Dobava in izvedba kitanja notranjih vogalov stika keramike v steni s sanotarnim kitom v tonu keramike.</t>
  </si>
  <si>
    <t>C.</t>
  </si>
  <si>
    <t>E.</t>
  </si>
  <si>
    <t>PREDDELA in stalna dela</t>
  </si>
  <si>
    <t>Priprava gradbišča s postavitvijo pisarn, garderob, ureditvijo dostopnih in dovoznih poti,  deponij, opozorilnih tabel, gradbiščne table, varnostne ograje in ostalih spremljajočih del, ki so potrebni za varno delo na gradbišču. Kompletno s vzpostavitvijo prvotnega stanja po končanih delih. Izdelava načrta gradbišča, vključno s predlogom faznosti izvajanja del.</t>
  </si>
  <si>
    <t xml:space="preserve">Geodetska dela za ves čas gradnje: pregled terena, zakoličba vseh tras podzemnih vodov, zakoličba vseh gradbenih in drugih profilov, izdelava posnetka izvedenih del z vrisom novih in spremenjenih komunalnih naprav. </t>
  </si>
  <si>
    <t>Ureditev zadostno število sanitarnih enot, prostora deponije skladno z ureditvijo gradbišča,  ureditev zaprtega gradbišča , skrb za urejen dostop in čiščenje cestnega priključka med izvajanjem izkopov, razsvetljava gradbišča, varovanje.</t>
  </si>
  <si>
    <t>Ureditev pisarn za vodstvo, koordinatorja in nadzor.</t>
  </si>
  <si>
    <t>Strojni široki izkop zgornjega humusnega sloja z odvozom na začasno deponijo.</t>
  </si>
  <si>
    <t xml:space="preserve">Karakteristike temeljnih tal so ocenjene, tako da je potreben pregled izkopa za temelje. V primeru, da se ugotovi, da so temeljna tla slabša od predpostavljenih, je potrebno temeljno konstrukcijo ustrezno prilagoditi. Temeljna plošča se izvede v deb. 15 cm na ustrezno pripravljeni tamponski blazini (Ev2 &gt; 100 MPa). </t>
  </si>
  <si>
    <t>Odvoz izkopnega materiala na trajno deponijo na razdalji do 15Km s plačilom pristojbine.</t>
  </si>
  <si>
    <t>ocena</t>
  </si>
  <si>
    <t>Dobava in vgradnja nevezane nosilne plasti iz  materiala 0-4 mm v debelini 3-4 cm s komprimiranjem, zbitost (Ev2 &gt; 100 MPa). (Obračun v komprimiranjem stanju) pod talno ploščo, pod toplotno izolacijo</t>
  </si>
  <si>
    <t>Dobava in vgradnja nevezane nosilne plasti iz  materiala 0-32 mm s komprimiranjem, zbitost (Ev2 &gt; 100 MPa). (Obračun v komprimiranjem stanju) zasip med temelji v kolikor ne bo dovolj ustreznega izkopnega materila, rezervna postavka</t>
  </si>
  <si>
    <t>GRADBENE KONSTRUKCIJE IN ARHITEKTURA</t>
  </si>
  <si>
    <t xml:space="preserve">Odstranitev obstoječega rastja , grmičevja do fi 5cm , komplet z odstranitvijo koreninskega sistema in panjev, razrez, nakladanje in odvoz na deponijo lastnika, obračun po m2 </t>
  </si>
  <si>
    <t>Odstranitev obstoječih dreves od 5 do fi 25cm , komplet z odstranitvijo koreninskega sistema in panjev, razrez, nakladanje in odvoz na deponijo lastnika, obračun po komadu.</t>
  </si>
  <si>
    <t>Odstranitev obstoječih dreves od 25 do fi 50 cm , komplet z odstranitvijo koreninskega sistema in panjev, razrez, nakladanje in odvoz na deponijo lastnika, obračun po komadu.</t>
  </si>
  <si>
    <t>Odstranitev obstoječih dreves &gt; fi 50cm  , komplet z odstranitvijo koreninskega sistema in panjev, razrez, nakladanje in odvoz na deponijo lastnika, obračun po komadu.</t>
  </si>
  <si>
    <t xml:space="preserve">Izdelava enostranskega opaža podložnega betona višine &lt;8cm  z kosmatim opažem  letev 5/8. Opaži s prenosom materiala do mesta vgraditve, opaženjem, učvrstitvijo in sidranjem , razopaženjem, in vsemi pomožnimi deli. Obračun po m1 opažanja . </t>
  </si>
  <si>
    <t>Izdelava drobnega opaža odprtin v AB konstrukcije, preboji do 0,3m2, škatlasti opaž</t>
  </si>
  <si>
    <t>Izdelava, dobava in vgrajevanje armiranega črpnega betona C25/30 XC2 Cl 0,2 Dmax16 S3  v  armiranobetonske konstrukcije: STENE,SLOPI  prereza do 0,25 m3/m2, vključno s potrebnim vibriranjem,  prenosi materiala, transport ter vsa pomožna dela.</t>
  </si>
  <si>
    <t>Izdelava, dobava in vgrajevanje armiranega črpnega betona C25/30 XC2 Cl 0,2 Dmax16 S3  v  armiranobetonske konstrukcije: NOSILCI  prereza do 0,25 m3/m2, vključno s potrebnim vibriranjem,  prenosi materiala, transport ter vsa pomožna dela.</t>
  </si>
  <si>
    <t>Izdelava, dobava in vgrajevanje armiranega črpnega betona C25/30 XC2 Cl 0,2 Dmax16 S3  v  armiranobetonske konstrukcije: STOPNICE prereza do 0,26 m3/m2, vključno s potrebnim vibriranjem,  prenosi materiala, transport ter vsa pomožna dela.</t>
  </si>
  <si>
    <t>Nabava, rezanje, krivljenje, dobava in polaganje srednje komplicirane rebraste armature S 500 B do  Ø 12 mm,  vključno s prenosi materiala, transport ter vsa pomožna dela. V ceno zajeti distančnike in nosače-pomožno armaturo.</t>
  </si>
  <si>
    <t>Nabava, rezanje, krivljenje, dobava in polaganje srednje komplicirane rebraste armature S 500 B nad Ø 12 mm,  vključno s prenosi materiala, transport ter vsa pomožna dela. V ceno zajeti distančnike in nosače-pomožno armaturo.</t>
  </si>
  <si>
    <t>Nabava, dobava in polaganje armaturnih gradbenih mrež MA 50/56,  vključno s prenosi materiala, transport ter vsa pomožna dela. V ceno zajeti distančnike in nosače-pomožno armaturo.</t>
  </si>
  <si>
    <t>Dobava in vgradnja čepaste folije na vertikalne vkopane dele.</t>
  </si>
  <si>
    <t>Dobava in izvedba opečnih zidov debeline 25 cm z opeko kot npr Opeka Go max 20 PU, komplet vezivo in pomožna dela vključno z zidarskimi odri, zid višine 2,9m. OPEČNA POLNILA</t>
  </si>
  <si>
    <t>Izvedba notranjega cementnega obrizga, grobega in finega ometa na opečnih stenah in vertikalnih vezeh in špaletah,  s predhodno vgrajenimi kovinskimi vogalniki , vključena naprava malte , s prenosi,dobava materiala, transport ter vsa pomožna dela in zaščita. STROJNI OMETI skupne debeline 2,5 cm.</t>
  </si>
  <si>
    <t>ZUNANJA OGRAJA</t>
  </si>
  <si>
    <t>Vsi elementi morajo biti izdelani strokovno in kvalitetno po detajlih in iz materialov kot je navedeno v opisih in detajlih.  Ves vgrajeni material mora po kvaliteti ustrezati veljavnim tehničnim predpisom in standardom.</t>
  </si>
  <si>
    <t xml:space="preserve">Elementi za vgrajevanje (vijaki, sidra in drugo) morajo biti takih dimenzij in nosilnosti, da ustrezajo obremenitvam, za katere so namenjeni. Vse nosilne elemente je dimenzionirati z analizo konstrukcij. </t>
  </si>
  <si>
    <t>Izdelki iz nerjavecega materiala morajo biti nepoškodovani in izdelan v delavnici, na stavbi pa montirani brez eventuelnega varjenje oz. brušenja.</t>
  </si>
  <si>
    <t>Vso stavbno pohištvo se vgrajuje po načelu tesnjenja v treh ravneh, kot je opredeljeno v smernici RAL, vgradi se lahko le certificirana in preizkušena sistemska rešitev (vsi trije sloji morajo biti od enega proizvajalca oz. v primeru različnih proizvajalcev, mora biti sistem preizkušen in certificiran-preverjena kompatibilnost med različnimi materiali), kot npr.: "ISO3-WINDOW SEALING SYSTEM", "i3 system") ali enakovredno. Pred vgrajevanjem stavbnega pohištva, mora izvajalec vgraditi testno okno z vsemi zaključki in končnim izgledom, in šele po potrditvi s strani nadzornega inženirja, o ustrezni vgradnji testnega okna lahko izvajalec prične z deli na preostalem stavbnem pohištvu. Vgradnja stavbnega pohištva mora ustrezati zahtevam zrakotesnosti za izpolnitev vrednosti pri izvedbi testa zrakotesnosti. Zahtevana izmerjena vrednost pri ugotavljanju tesnosti obodnih konstrukcij objekta po standardu SIST EN ISO 9972:2015 mora znašati: n50 ≤ 0,6 h-1.«</t>
  </si>
  <si>
    <t>Delitev in odpiranje - glej sheme.</t>
  </si>
  <si>
    <t>Ojačitve robov v stenah; kovinski profili za izvedbo praga, v kolikor ni nivo tlaka na obeh straneh vrat v isti višini; mehanizmi za samodejno zapiranje vrat; neoprenska tesnila za tesnenje; funkcionalni in estetski zaključki vrat, ki jih potrdi arhitekt; finalna površinska obdelava s prašno barvo.</t>
  </si>
  <si>
    <t xml:space="preserve">Vsa vrata morajo ustrezati vsem zahtevam iz veljavnih standardov in pravilnikov glede zvočne izolativnosti in drugih zahtev glede na namembnost vrat.
</t>
  </si>
  <si>
    <t>V ceni vseh postavk, morajo biti zajeta vsa dela, dobava in montaža, osnovni material, steklo, pritrdilni in tesnilni material, okovje, zapiralno okovje ter material za vse zaključke (določi arhitekt).</t>
  </si>
  <si>
    <t>Vso okovje in kljuke izbrano na podlagi vzorcev, po potrditvi arhitekta.</t>
  </si>
  <si>
    <t xml:space="preserve">Izdelati topografijo sistemskega ključa, ki jo potrdi naročnik in uporabnik. </t>
  </si>
  <si>
    <t xml:space="preserve">merjenje na objektu </t>
  </si>
  <si>
    <t>izdelava tehnoloških risb za proizvodnjo z detajli</t>
  </si>
  <si>
    <t>izdelava vzorca in vgradnja na objektu</t>
  </si>
  <si>
    <t>izdelava elementov v delavnici in montaža na objektu do končnega izdelka</t>
  </si>
  <si>
    <t>stekla za zasteklitve</t>
  </si>
  <si>
    <t>usklajevanje z osnovnimi načrti in posvetovanje s projektantom</t>
  </si>
  <si>
    <t>popravilo nekvalitetno izvedenih del oziroma zamenjava elementov</t>
  </si>
  <si>
    <t>vse potrebne nosilne profile, kotnike za montažo oken in vrat</t>
  </si>
  <si>
    <t>finalna obdelava elementov po detajlu</t>
  </si>
  <si>
    <t>vsa potrebna pomožna sredstva za vgrajevanje na objektu kot so lestve, odri in podobno</t>
  </si>
  <si>
    <t>KROVSKA IN KLEPARSKA DELA</t>
  </si>
  <si>
    <t xml:space="preserve">Na stikih poševne strehe z  fasado, je vse sloje  strehe zaključiti z vertikalno obrobo, na vrhu pa z zaključno Alu pločevino, vse po detajlu. </t>
  </si>
  <si>
    <t xml:space="preserve">Za pločevinaste zaključke strehe, izvesti vzorce in jih predati v potrditev. </t>
  </si>
  <si>
    <t>Trikratno slikanje ometanih sten s kvalitetno pralno barvo v tonu po izbiri projektanta. LATEKS</t>
  </si>
  <si>
    <t>Osnovni brezcementni tankoslojni nanos deb. 0'3 cm, armiran s stekleno mrežico po sistemski rešitvi proizvajalca.</t>
  </si>
  <si>
    <t>Fasadni sistemski oder z vsemi preddeli in demontažo.</t>
  </si>
  <si>
    <t>FASADERSKA DELA</t>
  </si>
  <si>
    <t>METEORNA KANALIZACIJA</t>
  </si>
  <si>
    <t>m</t>
  </si>
  <si>
    <t>Dobava in vgradnja LTŽ pokrova fi 60 cm za , kompletno z betonskim obročem.125KN</t>
  </si>
  <si>
    <r>
      <t xml:space="preserve">OPREMA - </t>
    </r>
    <r>
      <rPr>
        <b/>
        <i/>
        <sz val="12"/>
        <color rgb="FFFF0000"/>
        <rFont val="Humnst777 Cn BT"/>
        <family val="2"/>
      </rPr>
      <t>NI ZAJETO</t>
    </r>
  </si>
  <si>
    <t>ZEMELJSKA DELA ZA KANALIZACIJO</t>
  </si>
  <si>
    <t>Planiranje dna kanala s točnostjo +-2 cm v vseh kategorijah komplet z uvaljanjem in utrjevanjem tal.</t>
  </si>
  <si>
    <t>Dobava in vgradnja nevezane nosilne plasti iz tamponskega materiala 0-32 mm v debelini min. 20 cm s komprimiranjem, zbitost (Ev2 &gt; 100 MPa). (Obračun v komprimiranjem stanju) pod talno ploščo</t>
  </si>
  <si>
    <t>INVESTITOR: ILIRSKA BISTRICA</t>
  </si>
  <si>
    <t>PRIZIDAVA ZDRAVSTVENEGA DOMA V LIRISKI BISTRICI</t>
  </si>
  <si>
    <t>OBJEKT</t>
  </si>
  <si>
    <t xml:space="preserve">GRADBENA DELA </t>
  </si>
  <si>
    <t xml:space="preserve">OBRTNIŠKA DELA </t>
  </si>
  <si>
    <t>G.</t>
  </si>
  <si>
    <t xml:space="preserve">Strojni široki izkop zemljine III- IVktg z direktnim nakladanjem na transportno vozilo in odvoz na začasno deponijo, ocenjeno razmerje med kategorijami je 60% III in 40% IV. </t>
  </si>
  <si>
    <t xml:space="preserve">Strojni široki izkop zemljine Vktg z direktnim nakladanjem na transportno vozilo in odvoz na začasno  deponijo. </t>
  </si>
  <si>
    <t>Planiranje dna gradbene jame  s točnostjo +-3 cm v vseh kategorijah komplet z uvaljanjem in utrjevanjem tal.</t>
  </si>
  <si>
    <t>Planiranje spodnjega ustroja planuma  pod talno ploščo s točnostjo +-3 cm, planiranje vseh sloje v po 20 cm, obračun tloris.</t>
  </si>
  <si>
    <t>Dobava in vgradnja nevezane nosilne plasti iz tamponskega materiala 0-64 mm v debelini min. 30 cm s komprimiranjem, zbitost (Ev2 &gt; 100 MPa). (Obračun v komprimiranjem stanju) pod talno ploščo</t>
  </si>
  <si>
    <t>Zasip  s prebranim izkopnim materialom, po predhodni odobritvi nadzora.</t>
  </si>
  <si>
    <t>Dobava in vgradnja drenažnega   materiala 32-64 mm</t>
  </si>
  <si>
    <t>fi 180</t>
  </si>
  <si>
    <t>Izvedba cevnih revizijskih jaškov fi 80 cm kompletno z betoniranjem temelja, vgradnjo cevi po detajlu. Do globine 1,5m komplet izdelava mulde, hidrotesni premaz obdelava prriključkov.</t>
  </si>
  <si>
    <t>Izvedba cevnih revizijskih jaškov fi 80 cm kompletno z betoniranjem temelja, vgradnjo cevi po detajlu. Do globine 2,5m komplet izdelava mulde, hidrotesni premaz obdelava prriključkov.</t>
  </si>
  <si>
    <t>Izvedba cevnih revizijskih jaškov fi 80 cm kompletno z betoniranjem temelja, vgradnjo cevi po detajlu. Do globine 2,5m komplet izdelava mulde, hidrotesni premaz obdelava priključkov.</t>
  </si>
  <si>
    <t>Izvedba cevnih revizijskih jaškov fi 80 cm kompletno z betoniranjem temelja, vgradnjo cevi po detajlu. Do globine 3,5m komplet izdelava mulde, hidrotesni premaz obdelava priključkov.</t>
  </si>
  <si>
    <t>Izvedba cevnih revizijskih jaškov fi 80 cm kompletno z betoniranjem temelja, vgradnjo cevi po detajlu. Do globine 4,5m komplet izdelava mulde, hidrotesni premaz obdelava priključkov.</t>
  </si>
  <si>
    <t>Dobava in vgradnja inox protismradnega pokrovoa z vložnim elementom 80/80cm za jaške.</t>
  </si>
  <si>
    <t>Dobava in vgradnja LTŽ pokrovov fi 80 cm za jaške, kompletno z betonskim obročem.250KN</t>
  </si>
  <si>
    <t>Izvedba priklopa na obstoječi jašek in obdelava priključka</t>
  </si>
  <si>
    <t>Dobava in vgradnja PVC cevi fi 250 mm na betonsko posteljico kompletno s polnim obbetoniranjem v C12/15.</t>
  </si>
  <si>
    <t>Izvedba cevnih revizijskih jaškov fi 60 cm kompletno z betoniranjem temelja, vgradnjo cevi po detajlu. Do globine 1,5m komplet izdelava mulde, hidrotesni premaz obdelava prriključkov.</t>
  </si>
  <si>
    <t>Izvedba cevnih revizijskih jaškov fi 80 cm kompletno z betoniranjem temelja, vgradnjo cevi po detajlu. Do globine 3,5-4,0 m komplet izdelava mulde, hidrotesni premaz obdelava prriključkov.</t>
  </si>
  <si>
    <t>Dobava in vgradnja LTŽ cestnega požiralnika fi 80 cm za , kompletno z betonskim obročem.250KN</t>
  </si>
  <si>
    <t>Dobava in vgradnja LTŽ pokrova fi 80 cm za , kompletno z betonskim obročem.125KN</t>
  </si>
  <si>
    <t>Dobava in vgradnja linijske rešetke npr. Hauraton. Kanaleta širine 100mm,</t>
  </si>
  <si>
    <t xml:space="preserve">SKUPNA REKAPITULACIJA </t>
  </si>
  <si>
    <t xml:space="preserve">OPAŽ </t>
  </si>
  <si>
    <t>Lplo</t>
  </si>
  <si>
    <t xml:space="preserve">Izdelava dvostranskega opaž STENE JAŠKA  deb.30  do višine 0,81m  z opažnim sistemom. Opaži s prenosom materiala do mesta vgraditve, opaženjem, učvrstitvijo in sidranjem , razopaženjem, in vsemi pomožnimi deli, uporabo cementnih distančnikov, cementni čepi in dovkomponentno lepilo za tesnitev lukenj. Obračun po m2 opažanja .   </t>
  </si>
  <si>
    <t xml:space="preserve">Izdelava enostranski opaž talne plošče jaška h= 30 cm. Opaži s prenosom materiala do mesta vgraditve, opaženjem, učvrstitvijo in sidranjem , razopaženjem, in vsemi pomožnimi deli. Obračun po m2 opažanja .     </t>
  </si>
  <si>
    <t xml:space="preserve">Izdelava tristranskega opaž NOSILCA nad PT  r.š. &lt;1,55m s podpiranjem do višine 3,04m  z gladkimi opažnimi deskami. Opaži s prenosom materiala do mesta vgraditve, opaženjem, učvrstitvijo in sidranjem , razopaženjem, in vsemi pomožnimi deli. Obračun po m2 opažanja .  STENA  X1 os 1 </t>
  </si>
  <si>
    <t xml:space="preserve">Izdelava dvostranskega opaž STENE  deb.25  do višine 3,75m  z gladkimi opažnimi deskami. Opaži s prenosom materiala do mesta vgraditve, opaženjem, učvrstitvijo in sidranjem , razopaženjem, in vsemi pomožnimi deli. Obračun po m2 opažanja .  STENA  X1 os 1 </t>
  </si>
  <si>
    <t xml:space="preserve">Izdelava tristranskega opaž NOSILCA nad 1N  r.š. &lt;1,55m s podpiranjem do višine 3,05m  z gladkimi opažnimi deskami. Opaži s prenosom materiala do mesta vgraditve, opaženjem, učvrstitvijo in sidranjem , razopaženjem, in vsemi pomožnimi deli. Obračun po m2 opažanja .  STENA  X1 os 1 </t>
  </si>
  <si>
    <t>Izdelava štiristranskega opaž SLOP  r.š. &lt;2,5m do višine 3,05m  z gladkimi opažnimi deskami. Opaži s prenosom materiala do mesta vgraditve, opaženjem, učvrstitvijo in sidranjem , razopaženjem, in vsemi pomožnimi deli. Obračun po m2 opažanja .  STENA  X1os 1</t>
  </si>
  <si>
    <t xml:space="preserve">Izdelava dvostranskega opaž STENE  deb.25  do višine 2,07m  z gladkimi opažnimi deskami. Opaži s prenosom materiala do mesta vgraditve, opaženjem, učvrstitvijo in sidranjem , razopaženjem, in vsemi pomožnimi deli. Obračun po m2 opažanja .  STENA  X2 os 5 </t>
  </si>
  <si>
    <t xml:space="preserve">Izdelava tristranskega opaž NOSILCA nad K  r.š. &lt;1,55m s podpiranjem do višine 1,03m  z gladkimi opažnimi deskami. Opaži s prenosom materiala do mesta vgraditve, opaženjem, učvrstitvijo in sidranjem , razopaženjem, in vsemi pomožnimi deli. Obračun po m2 opažanja .  STENA  X2 os 5 </t>
  </si>
  <si>
    <t xml:space="preserve">Izdelava tristranskega opaž NOSILCA nad PT  r.š. &lt;1,55m s podpiranjem do višine 3,04m  z gladkimi opažnimi deskami. Opaži s prenosom materiala do mesta vgraditve, opaženjem, učvrstitvijo in sidranjem , razopaženjem, in vsemi pomožnimi deli. Obračun po m2 opažanja .  STENA  X2 os 5 </t>
  </si>
  <si>
    <t xml:space="preserve">Izdelava tristranskega opaž NOSILCA nad 1N  r.š. &lt;1,55m s podpiranjem do višine 3,05m  z gladkimi opažnimi deskami. Opaži s prenosom materiala do mesta vgraditve, opaženjem, učvrstitvijo in sidranjem , razopaženjem, in vsemi pomožnimi deli. Obračun po m2 opažanja .  STENA  X2 os 5 </t>
  </si>
  <si>
    <t>Izdelava štiristranskega opaž SLOP  r.š. &lt;2,5m do višine 1,05m  z gladkimi opažnimi deskami. Opaži s prenosom materiala do mesta vgraditve, opaženjem, učvrstitvijo in sidranjem , razopaženjem, in vsemi pomožnimi deli. Obračun po m2 opažanja .  STENA  X2os 5</t>
  </si>
  <si>
    <t>Izdelava štiristranskega opaž SLOP  r.š. &lt;1,55m do višine 1,05m  z gladkimi opažnimi deskami. Opaži s prenosom materiala do mesta vgraditve, opaženjem, učvrstitvijo in sidranjem , razopaženjem, in vsemi pomožnimi deli. Obračun po m2 opažanja .  STENA  X2os 5</t>
  </si>
  <si>
    <t>Izdelava štiristranskega opaž SLOP  r.š. &lt;1,55m do višine 3,05m  z gladkimi opažnimi deskami. Opaži s prenosom materiala do mesta vgraditve, opaženjem, učvrstitvijo in sidranjem , razopaženjem, in vsemi pomožnimi deli. Obračun po m2 opažanja .  STENA  X2os 5</t>
  </si>
  <si>
    <t>Izdelava štiristranskega opaž SLOP  r.š. &lt;2,50m do višine 3,05m  z gladkimi opažnimi deskami. Opaži s prenosom materiala do mesta vgraditve, opaženjem, učvrstitvijo in sidranjem , razopaženjem, in vsemi pomožnimi deli. Obračun po m2 opažanja .  STENA  X2os 5</t>
  </si>
  <si>
    <t>Izdelava štiristranskega opaž SLOP  r.š. &lt;1,55m do višine 3,05m  z gladkimi opažnimi deskami. Opaži s prenosom materiala do mesta vgraditve, opaženjem, učvrstitvijo in sidranjem , razopaženjem, in vsemi pomožnimi deli. Obračun po m2 opažanja .  STENA  X3os 2</t>
  </si>
  <si>
    <t>Izdelava štiristranskega opaž SLOP  r.š. &lt;2,50m do višine 3,05m  z gladkimi opažnimi deskami. Opaži s prenosom materiala do mesta vgraditve, opaženjem, učvrstitvijo in sidranjem , razopaženjem, in vsemi pomožnimi deli. Obračun po m2 opažanja .  STENA  X3 os 2</t>
  </si>
  <si>
    <t xml:space="preserve">Izdelava tristranskega opaž NOSILCA nad 1N  r.š. &lt;1,55m s podpiranjem do višine 3,05m  z gladkimi opažnimi deskami. Opaži s prenosom materiala do mesta vgraditve, opaženjem, učvrstitvijo in sidranjem , razopaženjem, in vsemi pomožnimi deli. Obračun po m2 opažanja .  STENA  X3 os 2 </t>
  </si>
  <si>
    <t>Izdelava štiristranskega opaž STEBER  r.š. &lt;1,2m do višine 3,75m  z gladkimi opažnimi deskami. Opaži s prenosom materiala do mesta vgraditve, opaženjem, učvrstitvijo in sidranjem , razopaženjem, in vsemi pomožnimi deli. Obračun po m2 opažanja .  KLET</t>
  </si>
  <si>
    <t>Izdelava štiristranskega opaž STEBER  r.š. &lt;1,2m do višine 3,75m  z gladkimi opažnimi deskami. Opaži s prenosom materiala do mesta vgraditve, opaženjem, učvrstitvijo in sidranjem , razopaženjem, in vsemi pomožnimi deli. Obračun po m2 opažanja .  PT + N1</t>
  </si>
  <si>
    <t>Izdelava dvostranskega opaž STENE  deb.25  do višine 3,75m  z gladkimi opažnimi deskami. Opaži s prenosom materiala do mesta vgraditve, opaženjem, učvrstitvijo in sidranjem , razopaženjem, in vsemi pomožnimi deli. Obračun po m2 opažanja .  STENE JAŠKA X4 os 2 in X5 vmesna</t>
  </si>
  <si>
    <t xml:space="preserve">Izdelava dvostranskega opaž STENE  deb.25  do višine 3,75m  z gladkimi opažnimi deskami. Opaži s prenosom materiala do mesta vgraditve, opaženjem, učvrstitvijo in sidranjem , razopaženjem, in vsemi pomožnimi deli. Obračun po m2 opažanja .  STENE Y1 os A </t>
  </si>
  <si>
    <t xml:space="preserve">Izdelava tristranskega opaž NOSILCA nad 1N  r.š. &lt;1,55m s podpiranjem do višine 3,05m  z gladkimi opažnimi deskami. Opaži s prenosom materiala do mesta vgraditve, opaženjem, učvrstitvijo in sidranjem , razopaženjem, in vsemi pomožnimi deli. Obračun po m2 opažanja .  STENA  Y1 os A </t>
  </si>
  <si>
    <t>Izdelava dvostranskega opaž STENE  deb.25  do višine 3,75m  z gladkimi opažnimi deskami. Opaži s prenosom materiala do mesta vgraditve, opaženjem, učvrstitvijo in sidranjem , razopaženjem, in vsemi pomožnimi deli. Obračun po m2 opažanja .  STENE Y2 os K</t>
  </si>
  <si>
    <t xml:space="preserve">Izdelava tristranskega opaž NOSILCA nad P  r.š. &lt;1,55m s podpiranjem do višine 3,05m  z gladkimi opažnimi deskami. Opaži s prenosom materiala do mesta vgraditve, opaženjem, učvrstitvijo in sidranjem , razopaženjem, in vsemi pomožnimi deli. Obračun po m2 opažanja .  STENA  Y1 os A </t>
  </si>
  <si>
    <t xml:space="preserve">Izdelava tristranskega opaž NOSILCA nad P  r.š. &lt;1,55m s podpiranjem do višine 3,05m  z gladkimi opažnimi deskami. Opaži s prenosom materiala do mesta vgraditve, opaženjem, učvrstitvijo in sidranjem , razopaženjem, in vsemi pomožnimi deli. Obračun po m2 opažanja .  STENA  Y2 os K </t>
  </si>
  <si>
    <t xml:space="preserve">Izdelava tristranskega opaž NOSILCA nad 1N r.š. &lt;1,55m s podpiranjem do višine 3,05m  z gladkimi opažnimi deskami. Opaži s prenosom materiala do mesta vgraditve, opaženjem, učvrstitvijo in sidranjem , razopaženjem, in vsemi pomožnimi deli. Obračun po m2 opažanja .  STENA  Y2 os K </t>
  </si>
  <si>
    <t xml:space="preserve">Izdelava dvostranskega opaž STENE  deb.25  do višine 3,75m  z gladkimi opažnimi deskami. Opaži s prenosom materiala do mesta vgraditve, opaženjem, učvrstitvijo in sidranjem , razopaženjem, in vsemi pomožnimi deli. Obračun po m2 opažanja .  STENA  Y3 os B </t>
  </si>
  <si>
    <t xml:space="preserve">Izdelava dvostranskega opaž STENE  deb.25  do višine 3,75m  z gladkimi opažnimi deskami. Opaži s prenosom materiala do mesta vgraditve, opaženjem, učvrstitvijo in sidranjem , razopaženjem, in vsemi pomožnimi deli. Obračun po m2 opažanja .  STENA  Y4 os H </t>
  </si>
  <si>
    <t xml:space="preserve">Izdelava dvostranskega opaž STENE  deb.25  do višine 3,75m  z gladkimi opažnimi deskami. Opaži s prenosom materiala do mesta vgraditve, opaženjem, učvrstitvijo in sidranjem , razopaženjem, in vsemi pomožnimi deli. Obračun po m2 opažanja .  STENA  Y5 os I </t>
  </si>
  <si>
    <t xml:space="preserve">Izdelava dvostranskega opaž STENE  deb.25  do višine 3,75m  z gladkimi opažnimi deskami. Opaži s prenosom materiala do mesta vgraditve, opaženjem, učvrstitvijo in sidranjem , razopaženjem, in vsemi pomožnimi deli. Obračun po m2 opažanja .  STENA  Y6 os J </t>
  </si>
  <si>
    <t xml:space="preserve">Izdelava dvostranskega opaž STENE KLETI deb.25  do višine 3,75m  z gladkimi opažnimi deskami. Opaži s prenosom materiala do mesta vgraditve, opaženjem, učvrstitvijo in sidranjem , razopaženjem, in vsemi pomožnimi deli. Obračun po m2 opažanja .  STENA  Y7, 7a, Y8 </t>
  </si>
  <si>
    <t xml:space="preserve">Izdelava dvostranskega opaž STENE svetlobnega jaška   deb.25  do višine 2,90m  z gladkimi opažnimi deskami. Opaži s prenosom materiala do mesta vgraditve, opaženjem, učvrstitvijo in sidranjem , razopaženjem, in vsemi pomožnimi deli. Obračun po m2, opažanja, komplet z vpasovanjem sidra SCHOECK Isokorb
QL - VV2 -H200-L100
</t>
  </si>
  <si>
    <t>Izdelava opaža etažnih plošč s podpiranjem do višine 3,75 m, plošča nad ND1</t>
  </si>
  <si>
    <t>Izdelava opaža etažnih plošč s podpiranjem do višine 3,75 m, plošča nad KT</t>
  </si>
  <si>
    <t>Izdelava opaža etažnih plošč s podpiranjem do višine 3,75 m, plošča nad P</t>
  </si>
  <si>
    <t>Izdelava opaža etažnih plošč s podpiranjem do višine 3,75 m, plošča nad JEDROM</t>
  </si>
  <si>
    <t xml:space="preserve">Izdelava enostranski opaž etažne plošče višine 22cm. Opaži s prenosom materiala do mesta vgraditve, opaženjem, učvrstitvijo in sidranjem , razopaženjem, in vsemi pomožnimi deli. Obračun po m1 opažanja .     </t>
  </si>
  <si>
    <t xml:space="preserve">Izdelava opaža dvoramnega stopnišča s podestom višina podpiranja od 2 do 3,71m. Opaži s prenosom materiala do mesta vgraditve, opaženjem, učvrstitvijo in sidranjem , razopaženjem, in vsemi pomožnimi deli. Obračun po m2 opažanja .    </t>
  </si>
  <si>
    <t xml:space="preserve">Najem, montaža in demontaža zidarskega odra za potrebe gradnje objekta do višine 12m , lovilni odri, začasne lesene ograje , zaščite odprtin v plošči zajeti v ceno kompleta.  </t>
  </si>
  <si>
    <t xml:space="preserve">Izdelava opaža enoramnih stopnic  ZUNANJE . Opaži s prenosom materiala do mesta vgraditve, opaženjem, učvrstitvijo in sidranjem , razopaženjem, in vsemi pomožnimi deli. Obračun po m2 opažanja .    </t>
  </si>
  <si>
    <t xml:space="preserve">Izdelava enostranski opaž etažne plošče TEMELJ ZUNANJEGA ZIDU STOPNIC višine 22cm. Opaži s prenosom materiala do mesta vgraditve, opaženjem, učvrstitvijo in sidranjem , razopaženjem, in vsemi pomožnimi deli. Obračun po m1 opažanja .     </t>
  </si>
  <si>
    <t>Priprava in organizacija delovišča, priprava gradbišča</t>
  </si>
  <si>
    <t>pavšal</t>
  </si>
  <si>
    <t>Zakoličba gradbene jame</t>
  </si>
  <si>
    <t xml:space="preserve">Brizgani beton C25/30 debeline 10 cm za zaščito severne brežine </t>
  </si>
  <si>
    <t>Armaturna mreža Q335, vključno s kratkimi sidri za pritrditev dolžine 0.5 m, vgrajene po eno sidro na 4 m2. Prekrivanje 10 % je potrebno všteti v ceno-severna brežina</t>
  </si>
  <si>
    <t>IBO sidra  fi 32, dolžine 4 m, nosilnosti 250 kN-severna brežina</t>
  </si>
  <si>
    <t>IBO sidra  fi 32, dolžine 3 m, nosilnosti 250 kN-severna brežina</t>
  </si>
  <si>
    <t xml:space="preserve">Brizgani beton C25/30 debeline 10 cm za zaščito vzhodne brežine </t>
  </si>
  <si>
    <t>Armaturna mreža Q335, vključno s kratkimi sidri za pritrditev dolžine 0.5 m, vgrajene po eno sidro na 4 m2. Prekrivanje 10 % je potrebno všteti v ceno-vzhodna brežina</t>
  </si>
  <si>
    <t>IBO sidra  fi 32, dolžine 4 m, nosilnosti 250 kN-vzhodna brežina</t>
  </si>
  <si>
    <t>IBO sidra  fi 32, dolžine 3 m, nosilnosti 250 kN-vzhodna brežina</t>
  </si>
  <si>
    <t xml:space="preserve">Brizgani beton C25/30 debeline 10 cm za zaščito zahodne  brežine </t>
  </si>
  <si>
    <t>Armaturna mreža Q335, vključno s kratkimi sidri za pritrditev dolžine 0.5 m, vgrajene po eno sidro na 4 m2. Prekrivanje 10 % je potrebno všteti v ceno-zahodna brežina</t>
  </si>
  <si>
    <t>IBO sidra  fi 32, dolžine 4 m, nosilnosti 250 kN-zahodna brežina</t>
  </si>
  <si>
    <t>IBO sidra  fi 32, dolžine 3 m, nosilnosti 250 kN-zahodna brežina</t>
  </si>
  <si>
    <t xml:space="preserve">Brizgani beton C25/30 debeline 10 cm za zaščito južne  brežine </t>
  </si>
  <si>
    <t>Armaturna mreža Q335, vključno s kratkimi sidri za pritrditev dolžine 0.5 m, vgrajene po eno sidro na 4 m2. Prekrivanje 10 % je potrebno všteti v ceno-južna brežina</t>
  </si>
  <si>
    <t xml:space="preserve">Vzpostavitev gradbiščne ograje okoli gradbišča. Ograja mora vsebovati elemente, ki preprečujejo padec vozil v gradbeno jamo, skladno s slovensko zakonodajo </t>
  </si>
  <si>
    <t xml:space="preserve">Pregled in nadzor upravljavcev vodov v bližini gradbene jame s strani upravljavcev vodov </t>
  </si>
  <si>
    <t>Projektantski nadzor</t>
  </si>
  <si>
    <t>Geotehnični nadzor</t>
  </si>
  <si>
    <t>Folija za prekritje neščitenih brežin v primeru dežja</t>
  </si>
  <si>
    <t xml:space="preserve">Črpanje vode v primeru dotoka v gradbeno jamo </t>
  </si>
  <si>
    <t xml:space="preserve">Izdelava  opaž STENE ZUNANJIH STOPNIC deb.25  do višine 3,3 m  z gladkimi opažnimi deskami. Opaži s prenosom materiala do mesta vgraditve, opaženjem, učvrstitvijo in sidranjem , razopaženjem, in vsemi pomožnimi deli. Obračun po m2 opažanja . </t>
  </si>
  <si>
    <t>Izdelava štiristranskega opaž STEBER  r.š. &lt;1,2m do višine 3,75m  z gladkimi opažnimi deskami. Opaži s prenosom materiala do mesta vgraditve, opaženjem, učvrstitvijo in sidranjem , razopaženjem, in vsemi pomožnimi deli. Obračun po m2 opažanja .  MOST</t>
  </si>
  <si>
    <t xml:space="preserve">Izdelava enostranski opaž e TEMELJ MOST višine 50cm. Opaži s prenosom materiala do mesta vgraditve, opaženjem, učvrstitvijo in sidranjem , razopaženjem, in vsemi pomožnimi deli. Obračun po m2 opažanja .     </t>
  </si>
  <si>
    <t>do 12</t>
  </si>
  <si>
    <t>nad 12</t>
  </si>
  <si>
    <t>q</t>
  </si>
  <si>
    <t>Izdelava, dobava in vgrajevanje armiranega črpnega betona C30/37 XC2 Cl 0,2 Dmax16 S3  v  armiranobetonske konstrukcije: TALNA PLOŠČA,  prereza do 0,40 m3/m2, vključno s potrebnim vibriranjem,  prenosi materiala, transport ter vsa pomožna dela.</t>
  </si>
  <si>
    <t>Izdelava, dobava in vgrajevanje armiranega črpnega betona C30/37 XC2 Cl 0,2 Dmax16 S3  v  armiranobetonske konstrukcije: TALNA PLOŠČA,  prereza do 0,30 m3/m2, vključno s potrebnim vibriranjem,  prenosi materiala, transport ter vsa pomožna dela. JAŠEK</t>
  </si>
  <si>
    <t>Izdelava, dobava in vgrajevanje armiranega črpnega betona C25/30 XC2 Cl 0,2 Dmax16 S3  v  armiranobetonske konstrukcije: ETAŽNE PLOŠČE  prereza do 0,22 m3/m2, vključno s potrebnim vibriranjem,  prenosi materiala, transport ter vsa pomožna dela.</t>
  </si>
  <si>
    <t>Izdelava, dobava in vgrajevanje armiranega črpnega betona C25/30 XC2 Cl 0,2 Dmax16 S3  v  armiranobetonske konstrukcije: PLOŠČE STROJNICE STREHA  prereza do 0,15m3/m2, vključno s potrebnim vibriranjem,  prenosi materiala, transport ter vsa pomožna dela.</t>
  </si>
  <si>
    <t>Izdelava, dobava in vgrajevanje armiranega črpnega betona C25/30 XC2 Cl 0,2 Dmax16 S3  v  armiranobetonske konstrukcije: ATIKA   prereza do 0,20 m3/m2, vključno s potrebnim vibriranjem,  prenosi materiala, transport ter vsa pomožna dela.</t>
  </si>
  <si>
    <t xml:space="preserve">Izdelava dvostranskega opaž ATIKE do višine 0,55m  z gladkimi opažnimi deskami. Opaži s prenosom materiala do mesta vgraditve, opaženjem, učvrstitvijo in sidranjem , razopaženjem, in vsemi pomožnimi deli. Obračun po m2 opažanja .  </t>
  </si>
  <si>
    <t>Izdelava, dobava in vgrajevanje armiranega črpnega betona C30/37 XC2 Cl 0,2 Dmax16 S3  v  armiranobetonske konstrukcije:,  prereza do 0,50 m3/m2, vključno s potrebnim vibriranjem,  prenosi materiala, transport ter vsa pomožna dela. TEMELJ MOST</t>
  </si>
  <si>
    <t>Izdelava, dobava in vgrajevanje armiranega črpnega betona C30/37 XC2 Cl 0,2 Dmax16 S3  v  armiranobetonske konstrukcije: ,  prereza do 0,25 m3/m2, vključno s potrebnim vibriranjem,  prenosi materiala, transport ter vsa pomožna dela. TEMELJ ZUNANJEGA STOPNIŠČA</t>
  </si>
  <si>
    <t>Izdelava, dobava in vgrajevanje armiranega črpnega betona C25/30 XC2 Cl 0,2 Dmax16 S3  v  armiranobetonske konstrukcije: STEBRI,  prereza do 0,09 m3/m2, vključno s potrebnim vibriranjem,  prenosi materiala, transport ter vsa pomožna dela.</t>
  </si>
  <si>
    <t>Izdelava, dobava in vgrajevanje armiranega črpnega betona C25/30 XC2 Cl 0,2 Dmax16 S3  v  armiranobetonske konstrukcije: STEBRI MOST,  prereza do 0,25 m3/m2, vključno s potrebnim vibriranjem,  prenosi materiala, transport ter vsa pomožna dela.</t>
  </si>
  <si>
    <t xml:space="preserve">Strojnii zkop kanalov in jaškov  zemljine III- IVktg z direktnim nakladanjem na transportno vozilo in odvoz na začasno deponijo, ocenjeno razmerje med kategorijami je 60% III in 40% IV. </t>
  </si>
  <si>
    <t xml:space="preserve">Izdelava enostranski opaž talne plošče h=40 cm. Opaži s prenosom materiala do mesta vgraditve, opaženjem, učvrstitvijo in sidranjem , razopaženjem, z dobavo in vgradnjo sidra SCHOECK Isokorb / T  - Tip QL-V4-H250-L230 dolžine 234cm in vsemi pomožnimi deli,  Obračun po m2 opažanja .     </t>
  </si>
  <si>
    <t>Rušenje  obstoječih robnikov in pločnikov komplet z odstranitvijo spomenika in prestavitev na lokacijo do 100m za kasnejšo vgradnjo.</t>
  </si>
  <si>
    <t>Vzpostavitev koordinacije  varstva pri delu in sodelovanje varnostnega inženirja za ves čas gradnje med vsemi deležniki.</t>
  </si>
  <si>
    <t>MOST</t>
  </si>
  <si>
    <t>Izdelava, dobava in montaža kompletne kovinske konstrukcije mostu iz primarnega nosilca HEA 160, izdelavo vseh ležišč in vpetij, sidrne čevlje v betonske konstrukcije, napenjala in sidrišča, vključno z antikorozivno zaščito.                              Izvedbeni razred  EXC2
Osn. materijal   S355J0
Vijaki v konstrukciji  10.9
Vbetonirana sidra  8.8
Zvari    vsi polnonosilni
AKZ    ref. C za dobo več kot 15 let (po EN ISO 12944)
Požar    upoštevan po navodilih izdelovalca pož. elaborata 
Izbrani izvajalec jeklene konstrukcije izdela delavniško dokumentacijo po shemah iz tega načrta,
katero pred pričetkom izdelave konstrukcije potrdi odg. projektant gradbene konstrukcije.  glej projekt gradbenih konstrukcij.  5100Kg</t>
  </si>
  <si>
    <t>Izdelava, dobava in vgrajevanje armiranega črpnega betona C25/30 XC2 Cl 0,2 Dmax16 S3  v  armiranobetonske konstrukcije:PLOŠČA MOST prereza do 0,13 m3/m2, vključno s  dobavo in  montažo  ploč. A 55/P 600 Hi-Bond, t=1,2 mm, 42m2, tlačna plošča deb 6,5cm
s potrebnim vibriranjem,  prenosi materiala, transport ter vsa pomožna dela.</t>
  </si>
  <si>
    <t xml:space="preserve">Dobava in montaža pločevine v streho mostu, v tlake je zajeta v Betonskih delih, ploč. A 55/P 600 Hi-Bond, t=1,2  mm / 42 m2
</t>
  </si>
  <si>
    <t>NOTRANJA OGRAJA</t>
  </si>
  <si>
    <t>Dobava, izdelava in montaža linijskega stenskega rokodržaja  enostavne izvedbe z pritrditvijo  v AB stene stopnišča , s dvokomponentnim lepilom ,rokodržaj inox cev fi 50mmin v steno, zajeti v ceno vsa potrebna dela, obračun m1.</t>
  </si>
  <si>
    <t>Dobava, izdelava in montaža linijske jeklene , ograje enostavne izvedbe izdelane iz okvirja ploščato železo 60/6 mm, segmenti dolžine 1 m , s pokončnimi palicami v rastru &lt;12cm fi 1cm palice so vijačene v pasnice s vijakom s prirezano glavo, utopljeni vijak inox, vse temelji premaz in prašno barvano v tonu po izboru projektanta, segmenti privijačeni na pokončno pasnico 60/6mm s privarjenimi ušesi za pritrditev v čeLo plošče,  iste obdelave, komplet vpetje v AB čelo plošče s dvokomponentnim lepilom in v steno, zajeti v ceno vsa potrebna dela, obračun m1.</t>
  </si>
  <si>
    <t>Dobava in polaganje toplotne izolacije ekstrudirani polistiren SIST EN 13164 vertikalno na stene   , kot npr. tip Fibran 300L debeline 15 cm, stopničasti rob. ST1</t>
  </si>
  <si>
    <t>Dobava in kompletna izvedba hidroizolacije pod tlaki in vertikalno zidovi; hidroizolacija: polimer-bitumenska, dvoslojna (aPP) 0'5 cm (po zahtevah SIST DIN 18195, del.4), npr. GM Orion FC 180 4 mm ali enakovredno; hladni bitumenski premaz 0'3 kg/m2; z vsemi pomožnimi deli in prenosi.</t>
  </si>
  <si>
    <t>Dobava in polaganje toplotne izolacije ekstrudirani polistiren SIST EN 13164 pod talno ploščo , kot npr. tip Fibran 500L debeline 10 cm, stopničasti rob. Komplet s predhodnim polaganjem PE folije.</t>
  </si>
  <si>
    <t>Dobava in polaganje toplotne izolacije ekstrudirani polistiren SIST EN 13164 pod tlake kleti , kot npr. tip Fibran 300L debeline  8 cm, stopničasti rob. Komplet s predhodnim polaganjem PE folije.</t>
  </si>
  <si>
    <t>Dobava in polaganje kompletna izvedba zvočne izolacije pod tlaki trda kamena volna kot npr. knaufinsulation TPS komplet robna dilatacija; z vsemi pomožnimi deli in prenosi.</t>
  </si>
  <si>
    <t>Izdelava hitrosušečega mikroarmiranega cementnega estriha MB 25 v povprečni debelini 7,5 cm ; ob strani dilatiran z izolativnim  trakom  v debelini 12mm višine 12,00cm. Estrih armiran s polietilenskimi vlakni.  Strojno zaglajena nivelirana površina. Vključena dobava materiala, negovanje estrihov, prenosi in transporti.  SISTEMSKA PLOŠČA TALNEGA OGREVANJA ZAJETA V STROJNIH INSTALACIJAH !</t>
  </si>
  <si>
    <t xml:space="preserve">Zidarska vgradnja vgradnih omar instalaciji in dovodov </t>
  </si>
  <si>
    <t>Dolbljenje betona, utorov do širine 5 cm globine do 3 cm</t>
  </si>
  <si>
    <t>Dobava  dežne rešetke na terasi kot npr ACO multiline V100 s rešetko iz nerjavečega jekla komplet z nastavljivim podnožjem in jašek na strani z priklopom na vetikalno meteorno cev - Terasa</t>
  </si>
  <si>
    <t>Vgradnja Fe okvirja talnega prepražnika</t>
  </si>
  <si>
    <t xml:space="preserve">OKNA
Sistem profilacije oken bo alu profil npr. Schuco AWS 75.SI ali enakovredno. Površina okenskega profila bo elektrostatično prašno barvana v barvi RAL 7016 zunaj in RAL 9006 znotraj. Okovje bo skrito npr. Schuco AvanTec Simply Smart, ali enakovredno. Pri oknih, ki se odpirajo bo kljuka sistemska Schuco. Zasteklitev bo iz troslojnega toplotno izolativnega stekla, Ug=0,5W/m2K s TGI distančnikom, Uw≤0,9W/m2K. Večje okenske odprtine imajo termoizolacijski panel v višini 90cm parapeta. Polnilo bo alu sendvič panel, sestavljen iz alu barvane pločevine 2mm obojestransko z vmesno toplotno izolacijo (xps ali pur) debeline 50mm. Zunanje okenske police bodo iz alu pločevine v barvi RAL 7016, notranje police pa iz vodoodporne vezane plošče v ravnini obloge, v barvi RAL 9016 – bela barva. 
Vsa okna bodo imela zunanja senčila – zunanje alu žaluzije na elektro pogon, s skrito termoizolirano nadokensko kaseto. Širina lamele žaluzij min. 8cm ali več, v barvi RAL 7016 – dokončni izbor profila potrdi projektant. Vgradnja oken po RAL smernicah. Okna, ki s svojo lego omogočajo neželjene poglede od zunaj, morajo biti opremljena z notranjo prosojno zaščito. 
Za dimenzije in prikaz odpiranja posameznih oken glej Sheme okenskih odprtin!
</t>
  </si>
  <si>
    <t>Oznaka (ID)</t>
  </si>
  <si>
    <t xml:space="preserve"> REKONSTRUKCIJA - ZUNANJA AVTOMATSKA VRATA - PRITLIČJE - V8</t>
  </si>
  <si>
    <t>Št. prostora</t>
  </si>
  <si>
    <t>rekonstrukcija - obstoječi vhod v glavni objekt ZD doma</t>
  </si>
  <si>
    <t>Sistem profilacije</t>
  </si>
  <si>
    <t xml:space="preserve">zunanja drsna avtomatska evakuacijska vrata z akumulatorjem npr. Assa Abloy SL500 slim ali enakovredno </t>
  </si>
  <si>
    <t>Sistem okovja</t>
  </si>
  <si>
    <t>drsni avtomatski mehanizem z akumulatorjem - Vsi vidni kovinski deli so prašno barvani v barvnem tonu RAL7016</t>
  </si>
  <si>
    <t>Odpiranje</t>
  </si>
  <si>
    <t>brez praga - drsno avtomatsko odpiranje</t>
  </si>
  <si>
    <t>Steklo</t>
  </si>
  <si>
    <t>Krila sestavljajo 30mm sistemski profili npr. ASSA ABLOYali enakovredno , zasteklitev varnostno enojno steklo 22 mm v gumi tesnilih.</t>
  </si>
  <si>
    <t>polnilo</t>
  </si>
  <si>
    <t>oprema</t>
  </si>
  <si>
    <t>Avtomatska vrata morajo biti skladna z naslednjimi standardi:  EN 60335-1 ,  EN 61000-6-2  , EN 61000-6-3, EN ISO 13849-1, EN 16005. Redundantni pogon sestavlja glavni motor in dodatni motor, ki ju poganja redundantni krmilnik kateri zagotavlja normalno delovanje in odprtje vrat v ekstremnih situacijah. Uporaba  programskega stikala, ki omogoča enostavno upravljanje vrat in izbiro sedmih načinov delovanja ter diagnostični opis opozoril in napak. Varnost prehoda zagotavljata kombinirana senzorja gibanja in prisotnosti s samo-preverjanjem delovanja. Vse v skladu s standardom EN 16005, ki določa varnost pri uporabi avtomatskih vrat. Baterijska podpora omogoča odprtje vrat ob izpadu omrežne napetosti, elektromehanska ključavnica pa služi za zaklepanje vrat. Vitek pogonski mehanizem, višine do 10 cm</t>
  </si>
  <si>
    <t>Dimenzije</t>
  </si>
  <si>
    <t>drsni krili 2x 0,50m/2,10m + obsvetloba in nadsvetloba - gradbena odprtina 2,12×3,02</t>
  </si>
  <si>
    <t>Višina</t>
  </si>
  <si>
    <t>Smer odpiranja</t>
  </si>
  <si>
    <t>drsno odpiranje</t>
  </si>
  <si>
    <t>Požarna odpornost</t>
  </si>
  <si>
    <t>Toplotna prevodnost</t>
  </si>
  <si>
    <t>Zvočna izolacija</t>
  </si>
  <si>
    <t>NOTRANJA POŽARNA EVAKUACIJSKA VRATA- KLET- VK1-D</t>
  </si>
  <si>
    <t>NK 0.1</t>
  </si>
  <si>
    <t>ALU profili npr Schüco ADS 80 FR 30 ali enakovredno, barva okvirjev vrat bo RAL 9006</t>
  </si>
  <si>
    <t>sistemsko npr. Schüco sistemsko</t>
  </si>
  <si>
    <t>dvokrilna vrata s polnim panik odpiranjem (po EN 1125)</t>
  </si>
  <si>
    <t>požarno odporno EI 30, skladno s STSom za predvideni sistem</t>
  </si>
  <si>
    <t>panik drog na obeh krilih v smeri evakuacije, kljuka na nasprotni strani, panik ključavnica po EN 1125 (panik funkcija B), samozapiralo</t>
  </si>
  <si>
    <t>1,65×2,10</t>
  </si>
  <si>
    <t>Desno</t>
  </si>
  <si>
    <t>EI 30</t>
  </si>
  <si>
    <t>evakuacijska vrata</t>
  </si>
  <si>
    <t>NOTRANJA POŽARNA EVAKUACIJSKA VRATA- KLET- VK1-L</t>
  </si>
  <si>
    <t xml:space="preserve">NK 0.1 </t>
  </si>
  <si>
    <t>ALU profili npr.Schüco ADS 80 FR 30, barva okvirjev vrat bo RAL 9006</t>
  </si>
  <si>
    <t>sistemsko npr.Schüco sistemsko</t>
  </si>
  <si>
    <t>Levo</t>
  </si>
  <si>
    <t>NOTRANJA EVAKUACIJSKA VRATA - KLET - VK2-D</t>
  </si>
  <si>
    <t>NN 1.19</t>
  </si>
  <si>
    <t>npr.Schüco ADS 50.NI ali enakovredno, barva okvirjev vrat bo RAL 9006</t>
  </si>
  <si>
    <t>sistemsko npr.Schüco sistemsko ali enakovredno</t>
  </si>
  <si>
    <t xml:space="preserve">dvokrilna vrata </t>
  </si>
  <si>
    <t>enojno varnostno lepljeno</t>
  </si>
  <si>
    <t>ZUNANJA EVAKUACIJSKA VRATA- KLET- VK3-L</t>
  </si>
  <si>
    <t>ALU profili npr. Schüco ADS 75.SI ali enakovredno, barva okvirjev vrat bo na zunanji strani objekta RAL 7016, na notranji strani pa RAL 9006</t>
  </si>
  <si>
    <t>sistemsko npr. Schüco sistemsko ali enakovredno</t>
  </si>
  <si>
    <t>troslojno toplotno-izolativno, Ug = 0,5 W/m2K, TGI distančnik, Uw ≤ 0,9 W/m2K</t>
  </si>
  <si>
    <t>Uw ≤ 0,9 W/M2k-troslojno toplotno-izolativno</t>
  </si>
  <si>
    <t>NOTRANJA VRATA - KLET - VK4-L</t>
  </si>
  <si>
    <t>NK 1.2 vgradnja v AB steno 25 cm</t>
  </si>
  <si>
    <t xml:space="preserve"> podboj so v ALU izvedbi s površinsko žgano barvo za suho montažo z globoko brazdo standardne višine 210 cm mehko oblikovani, v barvi tlaka (RAL 5014)</t>
  </si>
  <si>
    <t>tritočkovna skrita  nasadila, ŠTEVILO PRILAGODITI TEŽI KRILA</t>
  </si>
  <si>
    <t>enokrilna vrata - leva</t>
  </si>
  <si>
    <t>/</t>
  </si>
  <si>
    <t xml:space="preserve">Vratno krilo je laminat z ALU obrobo
Gladka polna iz ekološko neoporečnega jedra v okvirju iz trdega masivnega lesa.
Obojestransko obložena z laminatom, ki omogoča čiščenje s sredstvi za  uporabo v zdravstvu, odpornim proti razenju, npr. HPL laminat v beli barvi (Kaindl bela 1101 PE).
Robovi zaščiteni z debelim ABS trakom.
Kljuko  nerjavečo »bolniške« oblike z ločeno cilindrično ključavnico, ki se odpirajo po sistemu generalnega ključa.
Vrata imajo vsa zahtevana tesnila 
</t>
  </si>
  <si>
    <t xml:space="preserve">
Kljuko  nerjavečo »bolniške« oblike z ločeno cilindrično ključavnico, ki se odpirajo po sistemu generalnega ključa.</t>
  </si>
  <si>
    <t>0,90×2,10</t>
  </si>
  <si>
    <t>notranja vrata so vsa brez pragov, napisi na vratih so ozvedeni iz neserfne tipografije, na višini 1,50m od tal, med črkami in podlago mora biti močan kontrast, napis mora biti primerno osvetljen, površina mora biti nereflektivna</t>
  </si>
  <si>
    <t>NOTRANJA VRATA - KLET - VK5-L</t>
  </si>
  <si>
    <t>enokrilna vrata - LEVA</t>
  </si>
  <si>
    <t xml:space="preserve">Vratno krilo je laminat z ALU obrobo
Gladka polna iz ekološko neoporečnega jedra v okvirju iz trdega masivnega lesa.
Obojestransko obložena z laminatom, ki omogoča čiščenje s sredstvi za  uporabo v zdravstvu, odpornim proti razenju, npr.HPL laminat v beli barvi (Kaindl bela 1101 PE).
Robovi zaščiteni z debelim ABS trakom.
Kljuko  nerjavečo »bolniške« oblike z ločeno cilindrično ključavnico, ki se odpirajo po sistemu generalnega ključa.
Vrata imajo vsa zahtevana tesnila 
</t>
  </si>
  <si>
    <t>notranja vrata so vsa brez pragov, napisi na vratih so ozvedeni iz neserfne tipografije, na višini 1,50 m od tal, med črkami in podlago mora biti močan kontrast, napis mora biti primerno osvetljen, površina mora biti nereflektivna</t>
  </si>
  <si>
    <t>NOTRANJA VRATA - KLET - VK6-D</t>
  </si>
  <si>
    <t>NK 0.3 vgradnja v AB steno 25 cm</t>
  </si>
  <si>
    <t xml:space="preserve"> podboj so v ALU izvedbi s površinsko žgano barvo za suho montažo z globoko brazdo standardne višine 210 cm mehko oblikovani, v barvi tlaka (RAL 5014).</t>
  </si>
  <si>
    <t>enokrilna vrata -desna</t>
  </si>
  <si>
    <t xml:space="preserve">Vratno krilo je laminat z ALU obrobo
Gladka polna iz ekološko neoporečnega jedra v okvirju iz trdega masivnega lesa.
Obojestransko obložena z laminatom, ki omogoča čiščenje s sredstvi za  uporabo v zdravstvu, odpornim proti razenju, npr. HPL laminat v beli barvi (Kaindl bela 1101 PE). Robovi zaščiteni z debelim ABS trakom.
Kljuko  nerjavečo »bolniške« oblike z ločeno cilindrično ključavnico, ki se odpirajo po sistemu generalnega ključa. Vrata imajo vsa zahtevana tesnila
</t>
  </si>
  <si>
    <t>NOTRANJA VRATA - KLET - VK7-D</t>
  </si>
  <si>
    <t>enokrilna vrata - DESNA</t>
  </si>
  <si>
    <t>NOTRANJA VRATA - KLET - VK7-L</t>
  </si>
  <si>
    <t>NOTRANJA VRATA - KLET - VK8-D</t>
  </si>
  <si>
    <t xml:space="preserve">NK 0.5, NK 0.8, NK 0.9 , NK 0.12 -  vgradnja vmavčnokartonsko steno 17,5 cm  </t>
  </si>
  <si>
    <t>NOTRANJA VRATA - KLET - VK8-L</t>
  </si>
  <si>
    <t xml:space="preserve">NK 0.14, NK 1.3.6., NK 0.2 -  vgradnja vmavčnokartonsko steno 17,5 cm  </t>
  </si>
  <si>
    <t>NOTRANJA  VRATA - KLET - VK9-L</t>
  </si>
  <si>
    <t xml:space="preserve">sanitarije -  NK 1.3.8.,  vgradnja vmavčnokartonsko steno 15,00 cm  </t>
  </si>
  <si>
    <t>0,80×2,10</t>
  </si>
  <si>
    <t>NOTRANJA  VRATA - KLET - VK10-L</t>
  </si>
  <si>
    <t xml:space="preserve"> NK 3.1.1,  vgradnja vmavčnokartonsko steno 17,5 cm  </t>
  </si>
  <si>
    <t>dvokrilna vrata - LEVA</t>
  </si>
  <si>
    <t>1,60×2,10</t>
  </si>
  <si>
    <t>NOTRANJA POŽARNA VRATA KLET - VK11-D</t>
  </si>
  <si>
    <t>NK0.15</t>
  </si>
  <si>
    <t>kovinski skriti podboj , vgradnja v  AB steno d=25 cm</t>
  </si>
  <si>
    <t xml:space="preserve"> skrita  nasadila, ŠTEVILO PRILAGODITI TEŽI KRILA</t>
  </si>
  <si>
    <t xml:space="preserve">enokrilna vrata </t>
  </si>
  <si>
    <t>polna ALU POŽARNA VRATA EI 60 -  
 - v beli barvi (Kaindl bela 1101 PE).</t>
  </si>
  <si>
    <t xml:space="preserve">panik kljuka v smeri evakuacije, kljuka na nasprotni strani, panik ključavnica po EN 1125 (panik funkcija B), samozapiralo
</t>
  </si>
  <si>
    <t>EI 60</t>
  </si>
  <si>
    <t>NOTRANJA POŽARNA VRATA KLET -  VK12-D</t>
  </si>
  <si>
    <t>NK 0.13</t>
  </si>
  <si>
    <t>kovinski skriti podboj , vgradnja v  mavčno kartonsko steno d=17,5cm</t>
  </si>
  <si>
    <t>1,50×2,10</t>
  </si>
  <si>
    <t>NOTRANJA POŽARNA VRATA NADSTROPJE 1- VN1-D</t>
  </si>
  <si>
    <t>NN 0.1</t>
  </si>
  <si>
    <t>ALU profili npr. Schüco ADS 80 FR 30 ali enakovredno, barva okvirjev vrat bo RAL 9006.</t>
  </si>
  <si>
    <t xml:space="preserve">EI 30 </t>
  </si>
  <si>
    <t>NOTRANJA POŽARNA VRATA NADSTROPJE 1- VN1-L</t>
  </si>
  <si>
    <t>ZUNANJA EVAKUACIJSKA VRATA NADSTROPJE 2 - VN2-1-D</t>
  </si>
  <si>
    <t>NN 2</t>
  </si>
  <si>
    <t>ALU profili npr.Schüco ADS 75.SI ali enakovredno,  barva okvirjev vrat bo na zunanji strani objekta RAL 7016, na notranji strani pa RAL 9006.</t>
  </si>
  <si>
    <t>NOTRANJA POŽARNA VRATA NADSTROPJE 1 - VN2-D</t>
  </si>
  <si>
    <t>NN 0.4</t>
  </si>
  <si>
    <t>ALU profili npr. Schüco ADS 80 FR 30 ali enakovredno, barva okvirjev vrat RAL 9006</t>
  </si>
  <si>
    <t>2,00×2,50</t>
  </si>
  <si>
    <t>Požarni izhod</t>
  </si>
  <si>
    <t>NOTRANJA VRATA - NADSTROPJE - VN3-D</t>
  </si>
  <si>
    <t>ORDINACIJE - vgradnja v  mavčno kartonske stene deb. 10 do 20 cm</t>
  </si>
  <si>
    <t>enokrilna vrata -DESNA</t>
  </si>
  <si>
    <t xml:space="preserve">Vratno krilo je laminat z ALU obrobo
Gladka polna iz ekološko neoporečnega jedra v okvirju iz trdega masivnega lesa.
Obojestransko obložena z laminatom, ki omogoča čiščenje s sredstvi za  uporabo v zdravstvu, odpornim proti razenju,npr. HPL laminat v beli barvi (Kaindl bela 1101 PE).   Robovi zaščiteni z debelim ABS trakom.
Kljuko  nerjavečo »bolniške« oblike z ločeno cilindrično ključavnico, ki se odpirajo po sistemu generalnega ključa. Vrata imajo vsa zahtevana tesnila 
</t>
  </si>
  <si>
    <t>NOTRANJA VRATA - NADSTROPJE - VN3-L</t>
  </si>
  <si>
    <t xml:space="preserve">Vratno krilo je laminat z ALU obrobo
Gladka polna iz ekološko neoporečnega jedra v okvirju iz trdega masivnega lesa.
Obojestransko obložena z laminatom, ki omogoča čiščenje s sredstvi za  uporabo v zdravstvu, odpornim proti razenju, npr. HPL laminat v beli barvi (Kaindl bela 1101 PE).  Robovi zaščiteni z debelim ABS trakom.
Kljuko  nerjavečo »bolniške« oblike z ločeno cilindrično ključavnico, ki se odpirajo po sistemu generalnega ključa. Vrata imajo vsa zahtevana tesnila 
</t>
  </si>
  <si>
    <t>NOTRANJA VRATA - NADSTROPJE - VN4-D</t>
  </si>
  <si>
    <t>ORDINACIJE 1.7 - vgradnja v  AB steno deb. 25 cm</t>
  </si>
  <si>
    <t xml:space="preserve">Vratno krilo je laminat z ALU obrobo
Gladka polna iz ekološko neoporečnega jedra v okvirju iz trdega masivnega lesa.
Obojestransko obložena z laminatom, ki omogoča čiščenje s sredstvi za  uporabo v zdravstvu, odpornim proti razenju, npr. HPL laminat v beli barvi (Kaindl bela 1101 PE).  Robovi zaščiteni z debelim ABS trakom.
Kljuko  nerjavečo »bolniške« oblike z ločeno cilindrično ključavnico, ki se odpirajo po sistemu generalnega ključa.
Vrata imajo vsa zahtevana tesnila 
</t>
  </si>
  <si>
    <t>NOTRANJA VRATA - NADSTROPJE - VN4-L</t>
  </si>
  <si>
    <t>ORDINACIJE 1.9 - vgradnja v  AB steno deb. 25 cm</t>
  </si>
  <si>
    <t xml:space="preserve">Vratno krilo je laminat z ALU obrobo
Gladka polna iz ekološko neoporečnega jedra v okvirju iz trdega masivnega lesa.
Obojestransko obložena z laminatom, ki omogoča čiščenje s sredstvi za  uporabo v zdravstvu, odpornim proti razenju, npr. HPL laminat v beli barvi (Kaindl bela 1101 PE). Robovi zaščiteni z debelim ABS trakom.
Kljuko  nerjavečo »bolniške« oblike z ločeno cilindrično ključavnico, ki se odpirajo po sistemu generalnega ključa.
Vrata imajo vsa zahtevana tesnila 
</t>
  </si>
  <si>
    <t>NOTRANJA VRATA - NADSTROPJE - VN5-D</t>
  </si>
  <si>
    <t>SANITARIJE - vgradnja v  mavčno kartonske stene deb. 10 do 20 cm</t>
  </si>
  <si>
    <t xml:space="preserve"> podboj so v ALU izvedbi s površinsko žgano barvo za suho montažo z globoko brazdo standardne višine 210 cm mehko oblikovani,v barvi tlaka (RAL 5014).</t>
  </si>
  <si>
    <t>NOTRANJA VRATA - NADSTROPJE - VN5-L</t>
  </si>
  <si>
    <t xml:space="preserve"> podboj so v ALU izvedbi s površinsko žgano barvo za suho montažo z globoko brazdo standardne višine 210 cm mehko oblikovani, v barvi tlaka (RAL 5014). </t>
  </si>
  <si>
    <t>NOTRANJA VRATA - NADSTROPJE - VN6-D</t>
  </si>
  <si>
    <t>NN 0.5 - vgradnja v AB steno 25 cm</t>
  </si>
  <si>
    <t xml:space="preserve">Vratno krilo je laminat z ALU obrobo
Gladka polna iz ekološko neoporečnega jedra v okvirju iz trdega masivnega lesa.
Obojestransko obložena z laminatom, ki omogoča čiščenje s sredstvi za  uporabo v zdravstvu, odpornim proti razenju, npr. HPL laminat v beli barvi (Kaindl bela 1101 PE). 
Robovi zaščiteni z debelim ABS trakom.
Kljuko  nerjavečo »bolniške« oblike z ločeno cilindrično ključavnico, ki se odpirajo po sistemu generalnega ključa.
Vrata imajo vsa zahtevana tesnila 
</t>
  </si>
  <si>
    <t>NOTRANJA VRATA - NADSTROPJE - VN6-L</t>
  </si>
  <si>
    <t>SANITARIJE - NN 0.6   - vgradnja v AB steno 25 cm</t>
  </si>
  <si>
    <t>NOTRANJA VRATA - NADSTROPJE - VN7-D</t>
  </si>
  <si>
    <t>NN 0.5 - vgradnja v  mavčno kartonske stene deb. 10 do 20 cm</t>
  </si>
  <si>
    <t>ZUNANJA AVTOMATSKA VRATA - PRITLIČJE - VP1</t>
  </si>
  <si>
    <t>NP 0.1</t>
  </si>
  <si>
    <t xml:space="preserve">zunanja drsn avtomatska evakuacijska vrata z akumulatorjem npr. Assa Abloy SL500 slim ali enakovredno </t>
  </si>
  <si>
    <t xml:space="preserve">drsni avtomatski mehanizem z akumulatorjem - Vsi vidni kovinski deli so prašno barvani v barvnem tonu RAL7016- </t>
  </si>
  <si>
    <t>Krila sestavljajo 30mm sistemski profili nprASSA ABLOY ali enakovredno, zasteklitev varnostno IZO steklo 22 mm v gumi tesnilih</t>
  </si>
  <si>
    <t>drsni krili 2x 0,90/2,10 m</t>
  </si>
  <si>
    <t xml:space="preserve">drsno avtomatsko odpiranje- obe krili </t>
  </si>
  <si>
    <t>NOTRANJA AVTOMATSKA VRATA - PRITLIČJE - VP2</t>
  </si>
  <si>
    <t>NP 0.2</t>
  </si>
  <si>
    <t xml:space="preserve">zunanja drsna svtomatska evakuacijska vrata npr. Assa Abloy SL500 slim ali enakovredno </t>
  </si>
  <si>
    <t xml:space="preserve">drsni avtomatski mehanizem z akumulatorjem - Vsi vidni kovinski deli so prašno barvani v barvnem tonu RAL 9006- </t>
  </si>
  <si>
    <t>Krila sestavljajo 30mm sistemski profili npr. ASSA ABLOYali enakovredno , zasteklitev varnostno enojno steklo 10(8)mm v gumi tesnilih.</t>
  </si>
  <si>
    <t>drsni krili 2 x 0,90 / 2,10 m  z obsvetlobo in nadsvetlobo oz. skupna dpritna 3,92×2,90</t>
  </si>
  <si>
    <t>NOTRANJA VRATA - PRITLIČJE - VP3-D</t>
  </si>
  <si>
    <t xml:space="preserve"> podboj so v ALU izvedbi s površinsko žgano barvo za suho montažo z globoko brazdo standardne višine 210 cm mehko oblikovani,  v barvi tlaka (RAL 5014).</t>
  </si>
  <si>
    <t xml:space="preserve">Vratno krilo je laminat z ALU obrobo
Gladka polna iz ekološko neoporečnega jedra v okvirju iz trdega masivnega lesa.
Obojestransko obložena z laminatom, ki omogoča čiščenje s sredstvi za  uporabo v zdravstvu, odpornim proti razenju, npr. HPL laminat v beli barvi (Kaindl bela 1101 PE). Robovi zaščiteni z debelim ABS trakom.
Kljuko  nerjavečo »bolniške« oblike z ločeno cilindrično ključavnico, ki se odpirajo po sistemu generalnega ključa.
Vrata imajo vsa zahtevana tesnila
</t>
  </si>
  <si>
    <t>NOTRANJA VRATA - PRITLIČJE - VP3-L</t>
  </si>
  <si>
    <t>NOTRANJA VRATA - PRITLIČJE - VP4-D</t>
  </si>
  <si>
    <t>ORDINACIJE - NP 1.6 -vgradnja v  AB steno deb. 25 cm</t>
  </si>
  <si>
    <t xml:space="preserve">Vratno krilo je laminat z ALU obrobo
Gladka polna iz ekološko neoporečnega jedra v okvirju iz trdega masivnega lesa.
Obojestransko obložena z laminatom, ki omogoča čiščenje s sredstvi za  uporabo v zdravstvu, odpornim proti razenju,  npr. HPL laminat v beli barvi (Kaindl bela 1101 PE). Robovi zaščiteni z debelim ABS trakom.
Kljuko  nerjavečo »bolniške« oblike z ločeno cilindrično ključavnico, ki se odpirajo po sistemu generalnega ključa.
Vrata imajo vsa zahtevana tesnila 
</t>
  </si>
  <si>
    <t>NOTRANJA VRATA - PRITLIČJE - VP5-D</t>
  </si>
  <si>
    <t>sanitarije- vgradnja v  mavčno kartonske stene deb. 10 do 20 cm</t>
  </si>
  <si>
    <t>NOTRANJA VRATA - PRITLIČJE - VP5-L</t>
  </si>
  <si>
    <t>sanitarije - vgradnja v  mavčno kartonske stene deb. 10 do 20 cm</t>
  </si>
  <si>
    <t xml:space="preserve"> podboj so v ALU izvedbi s površinsko žgano barvo za suho montažo z globoko brazdo standardne višine 210 cm mehko oblikovani, v barvi tlaka (RAL 5014)..</t>
  </si>
  <si>
    <t>NOTRANJA POŽARNA VRATA - PRITLIČJE - VP6-D</t>
  </si>
  <si>
    <t>NP 1.8</t>
  </si>
  <si>
    <t>polna ALU POŽARNA VRATA EI 30 - v beli barvi (Kaindl bela 1101 PE).</t>
  </si>
  <si>
    <t>NOTRANJA POŽARNA VRATA - PRITLIČJE -  VP8-D</t>
  </si>
  <si>
    <t>NP 0.3</t>
  </si>
  <si>
    <t>ALU profil, npr.Schüco ADS 80 FR 30 ali enakovredn,  barva okvirjev vrat bo RAL 9006</t>
  </si>
  <si>
    <t>ZUNANJA EVAKUACIJSKA VRATA - PRITLIČJE - VP9</t>
  </si>
  <si>
    <t xml:space="preserve">NP 0.6, NP 0.8 </t>
  </si>
  <si>
    <t>skrita nasadila, sistemsko npr Schüco sistemskoali enakovredno</t>
  </si>
  <si>
    <t>dvokrilna vrata  z obojestransko fiksno obsvetlobo</t>
  </si>
  <si>
    <t>3,19m/2,91m z nadsvetlobo in dvokrilnimi vrati 1,75m×2,10m</t>
  </si>
  <si>
    <t xml:space="preserve">2,10 +0,81 nadsvetloba </t>
  </si>
  <si>
    <t>evakuacijska vrata-</t>
  </si>
  <si>
    <t>NK3.1.3, NK 3.1.2, NK 1.3.7 in NK 1.3, NK 0.11  -  vgradnja vmavčnokartonsko steno 15 cm  cm</t>
  </si>
  <si>
    <t xml:space="preserve">Vratno krilo je laminat z ALU obrobo
Gladka polna iz ekološko neoporečnega jedra v okvirju iz trdega masivnega lesa.
Obojestransko obložena z laminatom, ki omogoča čiščenje s sredstvi za  uporabo v zdravstvu, odpornim proti razenju, npr.HPL laminat v beli barvi (Kaindl bela 1101 PE). Robovi zaščiteni z debelim ABS trakom.
Kljuko  nerjavečo »bolniške« oblike z ločeno cilindrično ključavnico, ki se odpirajo po sistemu generalnega ključa.
WC vrata imajo z notranje strani valj za zaklepanje, intervencijsko odpiranje od zunaj.
Vrata v WC  -  NK 1.3.7, NK 1.3, NK 0.11. so spodrezana za 2 cm.
Vrata v invalidski WC se odpirajo ekscentrično – na vodilu v zgornjem delu podboja.
Vrata imajo vsa zahtevana tesnila 
</t>
  </si>
  <si>
    <t>SANITARIJE - NK 0.10 -  vgradnja vmavčnokartonsko steno 15 cm  cm</t>
  </si>
  <si>
    <t xml:space="preserve">Vratno krilo je laminat z ALU obrobo
Gladka polna iz ekološko neoporečnega jedra v okvirju iz trdega masivnega lesa.
Obojestransko obložena z laminatom, ki omogoča čiščenje s sredstvi za  uporabo v zdravstvu, odpornim proti razenju,npr.HPL laminat v beli barvi (Kaindl bela 1101 PE). Robovi zaščiteni z debelim ABS trakom.
Kljuko  nerjavečo »bolniške« oblike z ločeno cilindrično ključavnico, ki se odpirajo po sistemu generalnega ključa.
WC vrata imajo z notranje strani valj za zaklepanje, intervencijsko odpiranje od zunaj. Vrata v WC, garderobe in  so spodrezana za 2 cm. Vrata v invalidski WC se odpirajo ekscentrično – na vodilu v zgornjem delu podboja. Vrata imajo vsa zahtevana tesnila 
</t>
  </si>
  <si>
    <t xml:space="preserve">Vratno krilo je laminat z ALU obrobo
Gladka polna iz ekološko neoporečnega jedra v okvirju iz trdega masivnega lesa.
Obojestransko obložena z laminatom, ki omogoča čiščenje s sredstvi za  uporabo v zdravstvu, odpornim proti razenju, npr. HPL laminat v beli barvi (Kaindl bela 1101 PE).Robovi zaščiteni z debelim ABS trakom.Kljuko  nerjavečo »bolniške« oblike z ločeno cilindrično ključavnico, ki se odpirajo po sistemu generalnega ključa. WC vrata imajo z notranje strani valj za zaklepanje, intervencijsko odpiranje od zunaj.Vrata v WC odvzem, garderobe zaposleni , garderobe čistilke in skladišče sanitarnega materiala so spodrezana za 2 cm. Vrata v invalidski WC se odpirajo ekscentrično – na vodilu v zgornjem delu podboja. Vrata imajo vsa zahtevana tesnila 
</t>
  </si>
  <si>
    <t xml:space="preserve">Vratno krilo je laminat z ALU obrobo
Gladka polna iz ekološko neoporečnega jedra v okvirju iz trdega masivnega lesa.
Obojestransko obložena z laminatom, ki omogoča čiščenje s sredstvi za  uporabo v zdravstvu, odpornim proti razenju, npr.HPL laminat v beli barvi (Kaindl bela 1101 PE). Robovi zaščiteni z debelim ABS trakom.Kljuko  nerjavečo »bolniške« oblike z ločeno cilindrično ključavnico, ki se odpirajo po sistemu generalnega ključa. WC vrata imajo z notranje strani valj za zaklepanje, intervencijsko odpiranje od zunaj. Vrata v WC, garderoba čistilke in čistila so spodrezana za 2 cm.Vrata v invalidski WC se odpirajo ekscentrično – na vodilu v zgornjem delu podboja.
Vrata imajo vsa zahtevana tesnila </t>
  </si>
  <si>
    <t xml:space="preserve">Vratno krilo je laminat z ALU obrobo
Gladka polna iz ekološko neoporečnega jedra v okvirju iz trdega masivnega lesa.
Obojestransko obložena z laminatom, ki omogoča čiščenje s sredstvi za  uporabo v zdravstvu, odpornim proti razenju,  npr. HPL laminat v beli barvi (Kaindl bela 1101 PE). Robovi zaščiteni z debelim ABS trakom.
Kljuko  nerjavečo »bolniške« oblike z ločeno cilindrično ključavnico, ki se odpirajo po sistemu generalnega ključa.WC vrata imajo z notranje strani valj za zaklepanje, intervencijsko odpiranje od zunaj. Vrata v WC  so spodrezana za 2 cm.
Vrata imajo vsa zahtevana tesnila 
</t>
  </si>
  <si>
    <t xml:space="preserve"> Uw ≤ 0,9 W/m2K</t>
  </si>
  <si>
    <t xml:space="preserve">Vratno krilo je laminat z ALU obrobo
Gladka polna iz ekološko neoporečnega jedra v okvirju iz trdega masivnega lesa.
Obojestransko obložena z laminatom, ki omogoča čiščenje s sredstvi za  uporabo v zdravstvu, odpornim proti razenju, npr. HPL laminat v beli barvi (Kaindl bela 1101 PE). Robovi zaščiteni z debelim ABS trakom.
Kljuko  nerjavečo »bolniške« oblike z ločeno cilindrično ključavnico, ki se odpirajo po sistemu generalnega ključa.
WC vrata imajo z notranje strani valj za zaklepanje, intervencijsko odpiranje od zunaj. Vrata v WC in kopalnicah so spodrezana za 2 cm. Vrata v invalidski WC se odpirajo ekscentrično – na vodilu v zgornjem delu podboja.
Vrata imajo vsa zahtevana tesnila 
</t>
  </si>
  <si>
    <t xml:space="preserve">Vratno krilo je laminat z ALU obrobo
Gladka polna iz ekološko neoporečnega jedra v okvirju iz trdega masivnega lesa.
Obojestransko obložena z laminatom, ki omogoča čiščenje s sredstvi za  uporabo v zdravstvu, odpornim proti razenju, npr. HPL laminat v beli barvi (Kaindl bela 1101 PE). Robovi zaščiteni z debelim ABS trakom.
Kljuko  nerjavečo »bolniške« oblike z ločeno cilindrično ključavnico, ki se odpirajo po sistemu generalnega ključa.
WC vrata imajo z notranje strani valj za zaklepanje, intervencijsko odpiranje od zunaj. Vrata v WC  so spodrezana za 2 cm. Vrata v invalidski WC se odpirajo ekscentrično – na vodilu v zgornjem delu podboja.
Vrata imajo vsa zahtevana tesnila
</t>
  </si>
  <si>
    <t xml:space="preserve">Avtomatska vrata morajo biti skladna z naslednjimi standardi:  EN 60335-1 ,  EN 61000-6-2  , EN 61000-6-3, EN ISO 13849-1, EN 16005. Redundantni pogon sestavlja glavni motor in dodatni motor, ki ju poganja redundantni krmilnik kateri zagotavlja normalno delovanje in odprtje vrat v ekstremnih situacijah. Uporaba  programskega stikala, ki omogoča enostavno upravljanje vrat in izbiro sedmih načinov delovanja ter diagnostični opis opozoril in napak. Varnost prehoda zagotavljata kombinirana senzorja gibanja in prisotnosti s samo-preverjanjem delovanja. Vse v skladu s standardom EN 16005, ki določa varnost pri uporabi avtomatskih vrat. Baterijska podpora omogoča odprtje vrat ob izpadu omrežne napetosti, elektromehanska ključavnica pa služi za zaklepanje vrat. Vitek pogonski mehanizem, višine do 10 cm. 
</t>
  </si>
  <si>
    <t xml:space="preserve">Vratno krilo je laminat z ALU obrobo
Gladka polna iz ekološko neoporečnega jedra v okvirju iz trdega masivnega lesa.
Obojestransko obložena z laminatom, ki omogoča čiščenje s sredstvi za  uporabo v zdravstvu, odpornim proti razenju,  npr.HPL laminat v beli barvi (Kaindl bela 1101 PE). Robovi zaščiteni z debelim ABS trakom.
Kljuko  nerjavečo »bolniške« oblike z ločeno cilindrično ključavnico, ki se odpirajo po sistemu generalnega ključa.
WC vrata imajo z notranje strani valj za zaklepanje, intervencijsko odpiranje od zunaj.                                      Vrata v WC so spodrezana za 2 cm.
Vrata v invalidski WC se odpirajo ekscentrično – na vodilu v zgornjem delu podboja.                                                Vrata imajo vsa zahtevana tesnila 
</t>
  </si>
  <si>
    <t xml:space="preserve">Vratno krilo je laminat z ALU obrobo
Gladka polna iz ekološko neoporečnega jedra v okvirju iz trdega masivnega lesa.
Obojestransko obložena z laminatom, ki omogoča čiščenje s sredstvi za  uporabo v zdravstvu, odpornim proti razenju, npr. HPL laminat v beli barvi (Kaindl bela 1101 PE).Robovi zaščiteni z debelim ABS trakom.
Kljuko  nerjavečo »bolniške« oblike z ločeno cilindrično ključavnico, ki se odpirajo po sistemu generalnega ključa.
WC vrata imajo z notranje strani valj za zaklepanje, intervencijsko odpiranje od zunaj.
Vrata v WC  so spodrezana za 2 cm.
Vrata v invalidski WC se odpirajo ekscentrično – na vodilu v zgornjem delu podboja.
Vrata imajo vsa zahtevana tesnila
</t>
  </si>
  <si>
    <t>ORDINACIJE - NK 1.1,NK 1.2. IN NK 1.3.10 -  vgradnja vmavčnokartonsko steno17,5  cm</t>
  </si>
  <si>
    <t xml:space="preserve">VRATA _  / glej sheme oken vrat </t>
  </si>
  <si>
    <t>STAVBNO POHIŠTVO</t>
  </si>
  <si>
    <t>Izvajalec  del mora pred pričetkom dela pregledati vse dele zgradbe, v katere bodo vgrajeni izdelki ter eventuelne pomanjkljivosti, katere bi opazili in ki bi utegnile kvarno vplivati njegovim izdelkom, odnosno kvalitetni montaži, javiti gradbenemu  nadzorstvu. Poznejše reklamacije se ne bodo upoštevale.</t>
  </si>
  <si>
    <t>Protipožarna vrata</t>
  </si>
  <si>
    <t>Evakuacijska vrata</t>
  </si>
  <si>
    <t>Za posamezne dimenzije in način odpiranja glej Shemo odprtin!</t>
  </si>
  <si>
    <t>Notranja vrata bodo vsa brez pragov. Napisi na vratih bodo izvedeni iz neserfne tipografije na višini 1,5m od tal. Med črkami in podlago mora biti močan kontrast, napis mora biti primerno osvetljen, površina mora biti nereflektivna.</t>
  </si>
  <si>
    <t>Avtomatska drsna evakuacijska vrata npr. ASSA ABLOY SL500 slim ali enakovredno, za uporabo na evakuacijskih poteh. Redundantni pogon sestavlja glavni motor in dodatni motor, ki ju poganja redundantni krmilnik kateri zagotavlja normalno delovanje in odprtje vrat v ekstremnih situacijah. Uporaba programskega stikala, ki omogoča enostavno upravljanje vrat in izbiro sedmih načinov delovanja ter diagnostični opis opozoril in napak. Varnost prehoda zagotavljata kombinirana senzorja gibanja in prisotnosti s samo-preverjanjem delovanja. Vse v skladu s standardom EN 16005, ki določa varnost pri uporabi avtomatskih vrat. Baterijska podpora omogoča odprtje vrat ob izpadu omrežne napetosti, elektromehanska ključavnica pa služi za zaklepanje vrat. Vitek pogonski mehanizem, višine 10 cm. Vsi vidni kovinski deli bodo elektrostatično prašno barvani v barvi RAL 7016 zunaj in znotraj</t>
  </si>
  <si>
    <t>Avtomatska vrata SL500 so skladna z naslednjimi standardi: EN 60335-1, EN 61000-6-2, EN 61000-6-3, EN ISO 13849-1, EN 16005.</t>
  </si>
  <si>
    <t>Krila sestavljajo 30mm sistemski profili ASSA ABLOY, zasteklitev varnostno enojno steklo 22 mm v gumi tesnilih. Za dimenzije in prikaz odpiranja glej Sheme odprtin!</t>
  </si>
  <si>
    <t xml:space="preserve">Avtomatska drsna evakuacijska vrata ASSA ABLOY SL500 za uporabo na evakuacijskih poteh. Redundantni pogon sestavlja glavni motor in dodatni motor, ki ju poganja redundantni krmilnik kateri zagotavlja normalno delovanje in odprtje vrat v ekstremnih situacijah. Uporaba programskega stikala, ki omogoča enostavno upravljanje vrat in izbiro sedmih načinov delovanja ter diagnostični opis opozoril in napak. Varnost prehoda zagotavljata kombinirana senzorja gibanja in prisotnosti s samo-preverjanjem delovanja. Dodatno se lahko vgradijo stranski senzorji prisotnosti s samo-preverjanjem delovanja, ki zagotavljajo varnost pri odpiranju vrat. Vse v skladu s standardom EN 16005, ki določa varnost pri uporabi avtomatskih vrat. Baterijska podpora omogoča odprtje vrat ob izpadu omrežne napetosti, elektromehanska ključavnica pa služi za zaklepanje vrat. Vitek pogonski mehanizem, višine 10 cm. Vsi vidni kovinski deli bodo elektrostatično prašno barvani v barvi RAL 9006. Avtomatska vrata SL500 so skladna z naslednjimi standardi: EN 60335-1, EN 61000-6-2, EN 61000-6-3, EN ISO 13849-1, EN 16005. </t>
  </si>
  <si>
    <t>Krila sestavljajo 30mm sistemski profili ASSA ABLOY, zasteklitev varnostno enojno steklo 10(8)mm v gumi tesnilih. Za dimenzije in prikaz odpiranja glej Sheme odprtin!</t>
  </si>
  <si>
    <t xml:space="preserve">Vrata iz prostorov morajo biti glede na značilnost uporabnikov, ki se bodo skoznje umikali, opremljena z zapirali skladno s smernico SZPV-CFPA-E2. Okovje vrat bo nameščeno 100cm od tal. Barva okvirjev vrat bo na zunanji strani objekta RAL 7016, na notranji strani pa RAL 9006. </t>
  </si>
  <si>
    <t>-          Zunanja vhodna vrata (VP1 in V8)</t>
  </si>
  <si>
    <t>-          Notranja vhodna vrata (VP2)</t>
  </si>
  <si>
    <t>-          Protipožarna in evakuacijska vrata</t>
  </si>
  <si>
    <t>Protipožarna notranja zastekljena vrata bodo profilacije npr. Schuco ADS 80 FR 30 z sistemskim Schuco okovjem. Polno panik odpiranje vrat (po EN 1125). zasteklitev bo požarno odporna EI30, skladno s STSom za predviden sistem. Oprema vrat je panik drog na obeh krilih v smeri evakuacije in kljuka na nasprotni strani, panik ključavnica po EN 1125 (panik funkcija B), samo zapiralo. Barva okvirjev vrat bo RAL 9006.</t>
  </si>
  <si>
    <t>Protipožarna zunanja zastekljena vrata bodo profilacije npr. Schuco ADS 75.SI s Schuco sistemskim okovjem. Zasteklitev bo troslojna toplotno izolativna, Ug=0,5W/m2K s TGI distančnikom, Uw≤0,9W/m2K. oprema vrat je panik drog na obeh krilih v smeri evakuacije in kljuka na nasprotni strani. Panik ključavnica po EN 1125 (panik funkcija B), samo zapiralo. Barva okvirjev vrat bo na zunanji strani objekta RAL 7016, na notranji strani pa RAL 9006.</t>
  </si>
  <si>
    <t>Notranja protipožarna polna vrata bodo iz pločevine, s požarno odpornostjo 1 uro. Kovinski skriti podboj s skritimi nasadili (število prilagoditi teži krila). Polnilo bo alu izolacijski panel debeline 5cm, EI 60. Oprema vrat bo panik kljuka v smeri evakuacije in kljuka na nasprotni strani. Panik ključavnica po EN 1125 (panik funkcija B), samo zapiralo. Vrata bodo bele barve. RAL 9016.</t>
  </si>
  <si>
    <t>Notranja evakuacijska zastekljena vrata bodo profilacije npr. Schuco ADS 50.NI, s Schuco sistemskim okovjem. Zasteklitev bo iz enojnega varnostnega lepljenega stekla. Oprema vrat bo panik drog na obeh krilih v smeri evakuacije, kljuka na nasprotni strani, panik ključavnica po EN 1125 (panik funkcija B), samo zapiralo. Barva okvirjev vrat bo RAL 9006.</t>
  </si>
  <si>
    <t>Zunanja evakuacijska zastekljena vrata bodo profilacije npr. Schuco ADS 75.SI s Schuco sistemskim okovjem. Steklo bo troslojno toplotno izolativno, Ug=0,5W/m2K s TGI distančnikom, Uw=0,9W/m2K. Oprema vrat je panik drog na obeh vratnih krilih v smeri evakuacije in kljuka na nasprotni strani. Panik ključavnica po EN 1125 (panik funkcija B), samo zapiralo. Vgradnja po RAL smernicah. Barva okvirjev vrat bo na zunanji strani objekta RAL 7016, na notranji strani pa RAL 9006.</t>
  </si>
  <si>
    <t>-          Notranja vrata</t>
  </si>
  <si>
    <t>Oznaka (ID) KON-1</t>
  </si>
  <si>
    <t>Količina 1</t>
  </si>
  <si>
    <t>V prostor ZDRAVNIK 4</t>
  </si>
  <si>
    <t>Dimenzije 2,00×2,88</t>
  </si>
  <si>
    <t>Parapet 0,00</t>
  </si>
  <si>
    <t>Višina 2,88</t>
  </si>
  <si>
    <t>Smer odpiranja fiksno kotno okno</t>
  </si>
  <si>
    <t>sistem profilacije ALU PROFIL npr.Schüco AWS 75. SI ali enakovredno</t>
  </si>
  <si>
    <t>površina elektrostatično prašno barvano v barvi RAL 7016 zunaj, RAL 9006 znotraj</t>
  </si>
  <si>
    <t>sistem okovja skrito okovje</t>
  </si>
  <si>
    <t>steklo troslojno toplotno-izolativno, Ug = 0,5 W/m2K, TGI distančnik, Uw ≤ 0,9 W/m2K, rob = steklo - steklo</t>
  </si>
  <si>
    <t>polnilo /</t>
  </si>
  <si>
    <t>polica zunanja polica: Alu pločevina</t>
  </si>
  <si>
    <t>senčilo zunanje ALU žaluzije na elektro pogon h - 2,88m, skrita nadokenska kaseta -termoizolirano</t>
  </si>
  <si>
    <t>ŠIRINA LAMEL ŽALUZIJ MIN. 8 cm ali več RAL 7016 - dokončni izbor profila potrdi projektant</t>
  </si>
  <si>
    <t>vgradnja RAL vgradnja</t>
  </si>
  <si>
    <t>Dimenzije 3,73×2,88</t>
  </si>
  <si>
    <t>Oznaka (ID) KON-2</t>
  </si>
  <si>
    <t>V prostor čajna kuhinja</t>
  </si>
  <si>
    <t>Dimenzije 3,72×2,88</t>
  </si>
  <si>
    <t>Smer odpiranja Levo</t>
  </si>
  <si>
    <t>Oznaka (ID) OK1</t>
  </si>
  <si>
    <t>Dimenzije 3,15×1,00</t>
  </si>
  <si>
    <t>Parapet 1,88</t>
  </si>
  <si>
    <t>Smer odpiranja enonokrilno kombinirano odpiranje po vertikalni in horizontalni osi in fiksna zasteklitev</t>
  </si>
  <si>
    <t>V prostor KLET</t>
  </si>
  <si>
    <t>sistem okovja Schüco AvanTec SimplySmart (skrito okovje), kljuka sistemska Schüco</t>
  </si>
  <si>
    <t>steklo troslojno toplotno-izolativno, Ug = 0,5 W/m2K, TGI distančnik, Uw ≤ 0,9 W/m2K</t>
  </si>
  <si>
    <t>polica zunanja polica: Alu pločevina, notranja polica: vodoodporna vezana plošča v ravnini obloge</t>
  </si>
  <si>
    <t>senčilo zunanje ALU žaluzije na elektro pogon, skrita nadokenska kaseta -termoizolirano</t>
  </si>
  <si>
    <t>Dovodi s strehe</t>
  </si>
  <si>
    <t>Strešni vtočnik Geberit Pluvia s priključno pločevino: maksimalna zmogljivost odtekanja=25l/s</t>
  </si>
  <si>
    <t>Kos</t>
  </si>
  <si>
    <t>Priključek parne zapore Geberit Pluvia: d=90mm, zatesnitev priključka=CrNi-jeklo 1.4301</t>
  </si>
  <si>
    <t>Strešni vtočnik Geberit Pluvia s pritrdilno prirobnico, za strešne folije: maksimalna zmogljivost odtekanja=12l/s</t>
  </si>
  <si>
    <t>Priključek parne zapore Geberit Pluvia: d=56mm, zatesnitev priključka=CrNi-jeklo 1.4301</t>
  </si>
  <si>
    <t>Grelni trak Geberit 230 V/11,2 W</t>
  </si>
  <si>
    <t>Grelni element Geberit Pluvia 230 V/ 8 W: d56mm</t>
  </si>
  <si>
    <t>Cevi</t>
  </si>
  <si>
    <t>Cev Geberit PE: d40mm</t>
  </si>
  <si>
    <t>Cev Geberit PE: d50mm</t>
  </si>
  <si>
    <t>Cev Geberit PE: d56mm</t>
  </si>
  <si>
    <t>Cev Geberit PE: d63mm</t>
  </si>
  <si>
    <t>Cev Geberit PE: d75mm</t>
  </si>
  <si>
    <t>Cev Geberit PE: d90mm</t>
  </si>
  <si>
    <t>Cev Geberit PE: d110mm</t>
  </si>
  <si>
    <t>Fazonski kosi</t>
  </si>
  <si>
    <t>Elektrovarilna spojka Geberit: d40mm</t>
  </si>
  <si>
    <t>Koleno Geberit PE: 45° d50mm</t>
  </si>
  <si>
    <t>Koleno Geberit PE z dolgim krakom: 90° d50mm</t>
  </si>
  <si>
    <t>Redukcijski kos Geberit PE, ekscentričen, kratek: d50mm d1=40mm</t>
  </si>
  <si>
    <t>Dolga spojka Geberit PE z dvojnim robom: d50mm</t>
  </si>
  <si>
    <t>Elektrovarilna spojka Geberit: d50mm</t>
  </si>
  <si>
    <t>Koleno Geberit PE: 45° d56mm</t>
  </si>
  <si>
    <t>Koleno Geberit PE z dolgim krakom: 90° d56mm</t>
  </si>
  <si>
    <t>Redukcijski kos Geberit PE, ekscentričen, kratek: d56mm d1=40mm</t>
  </si>
  <si>
    <t>Dolga spojka Geberit PE z dvojnim robom: d56mm</t>
  </si>
  <si>
    <t>Elektrovarilna spojka Geberit: d56mm</t>
  </si>
  <si>
    <t>Koleno Geberit PE: 45° d63mm</t>
  </si>
  <si>
    <t>Dolga spojka Geberit PE z dvojnim robom: d63mm</t>
  </si>
  <si>
    <t>Elektrovarilna spojka Geberit: d63mm</t>
  </si>
  <si>
    <t>Koleno Geberit PE: 45° d75mm</t>
  </si>
  <si>
    <t>Koleno Geberit PE z dolgim krakom: 90° d75mm</t>
  </si>
  <si>
    <t>Redukcijski kos Geberit PE, ekscentričen, kratek: d75mm d1=50mm</t>
  </si>
  <si>
    <t>Redukcijski kos Geberit PE, ekscentričen, kratek: d75mm d1=63mm</t>
  </si>
  <si>
    <t>Elektrovarilna spojka Geberit: d75mm</t>
  </si>
  <si>
    <t>Koleno Geberit PE: 45° d90mm</t>
  </si>
  <si>
    <t>Redukcijski kos Geberit PE, ekscentričen, kratek: d90mm d1=56mm</t>
  </si>
  <si>
    <t>Redukcijski kos Geberit PE, ekscentričen, kratek: d90mm d1=75mm</t>
  </si>
  <si>
    <t>Elektrovarilna spojka Geberit: d90mm</t>
  </si>
  <si>
    <t>Redukcijski kos Geberit PE, ekscentričen, kratek: d110mm d1=63mm</t>
  </si>
  <si>
    <t>Elektrovarilna spojka Geberit: d110mm</t>
  </si>
  <si>
    <t>Pritrdilni material</t>
  </si>
  <si>
    <t>Cevna objemka Geberit z navojno spojko M10, nastavljiva: d1=40mm d2=48mm</t>
  </si>
  <si>
    <t>Elektrovarilni trak Geberit za fiksno točko: d50mm d1=58mm</t>
  </si>
  <si>
    <t>Cevna objemka Geberit z navojno spojko G 1/2, nastavljiva: G1/2" d1=50mm d2=58mm</t>
  </si>
  <si>
    <t>Cevna objemka Geberit z navojno spojko M10, nastavljiva: d1=50mm d2=58mm</t>
  </si>
  <si>
    <t>Osnovna pritrdilna plošča Geberit, oglata, z dvema luknjama, z navojno spojko G: G1/2"</t>
  </si>
  <si>
    <t>Navojna palica Geberit</t>
  </si>
  <si>
    <t>Osnovna pritrdilna plošča Geberit, okrogla, s 3 luknjami, z navojno spojko M10</t>
  </si>
  <si>
    <t>Redukcijski spojnik Geberit: G1/2"</t>
  </si>
  <si>
    <t>Element za obešanje Geberit Pluvia</t>
  </si>
  <si>
    <t>Nosilna tračnica Geberit Pluvia</t>
  </si>
  <si>
    <t>Vezni element Geberit Pluvia</t>
  </si>
  <si>
    <t>Pritrdilna zagozda Geberit Pluvia</t>
  </si>
  <si>
    <t>Elektrovarilni trak Geberit za fiksno točko: d56mm d1=64mm</t>
  </si>
  <si>
    <t>Cevna objemka Geberit z navojno spojko G 1/2, nastavljiva: G1/2" d1=56mm d2=64mm</t>
  </si>
  <si>
    <t>Cevna objemka Geberit z navojno spojko M10, nastavljiva: d1=56mm d2=64mm</t>
  </si>
  <si>
    <t>Elektrovarilni trak Geberit za fiksno točko: d63mm d1=71mm</t>
  </si>
  <si>
    <t>Cevna objemka Geberit z navojno spojko G 1/2, nastavljiva: G1/2" d1=63mm d2=71mm</t>
  </si>
  <si>
    <t>Cevna objemka Geberit z navojno spojko M10, nastavljiva: d1=63mm d2=71mm</t>
  </si>
  <si>
    <t>Cevna objemka Geberit Pluvia, nastavljiva: d1=63mm d2=71mm</t>
  </si>
  <si>
    <t>Pribor</t>
  </si>
  <si>
    <t>Izolacija cevi (armaflex ali podobno)</t>
  </si>
  <si>
    <t>m²</t>
  </si>
  <si>
    <t>Varjeni spoji</t>
  </si>
  <si>
    <t>Število zvarnih mest</t>
  </si>
  <si>
    <t>Količina desna</t>
  </si>
  <si>
    <t>Količina leva</t>
  </si>
  <si>
    <t>polica zunanja polica: Alu pločevina,notranja polica: vodoodporna vezana plošča v ravnini obloge</t>
  </si>
  <si>
    <t>Oznaka (ID) OK2</t>
  </si>
  <si>
    <t>V prostor CPZOPD-predprostor-wc</t>
  </si>
  <si>
    <t>Dimenzije 1,00×1,00</t>
  </si>
  <si>
    <t>Parapet 2,05</t>
  </si>
  <si>
    <t>Višina 3,05</t>
  </si>
  <si>
    <t>Smer odpiranja enonokrilno kombinirano odpiranje po vertikalni in horizontalni osi</t>
  </si>
  <si>
    <t>Oznaka (ID) ON1</t>
  </si>
  <si>
    <t>Dimenzije 3,15×2,88</t>
  </si>
  <si>
    <t>Smer odpiranja enokrilno kombinirano odpiranje po vertikalni in horizontalni , fiksno okno ter termoizolacijski panel v višini 90 cm parapeta</t>
  </si>
  <si>
    <t xml:space="preserve">V prostor nadstropje </t>
  </si>
  <si>
    <t>sistem profilacije ALU profil npr. Schüco AWS 75. SI ali enakovredno</t>
  </si>
  <si>
    <t>sistem okovja skrito okovje npr Schüco AvanTec SimplySmart (skrito okovje), kljuka sistemska Schüco ali enakovredno</t>
  </si>
  <si>
    <t>polnilo ALU sendvič panel, ALU barvana pločevina 2 mm obojestransko, vmes topolotna izolacija 50 mm (XPS ali PUR) - parapet -...</t>
  </si>
  <si>
    <t xml:space="preserve">Količina desna </t>
  </si>
  <si>
    <t>V prostor nadstropje</t>
  </si>
  <si>
    <t>sistem okovja skrito okovje npr Schüco AvanTec SimplySmart (skrito okovje), kljuka sistemska</t>
  </si>
  <si>
    <t>Oznaka (ID) ON2</t>
  </si>
  <si>
    <t>Količina 3</t>
  </si>
  <si>
    <t>Vprostor nadstopje</t>
  </si>
  <si>
    <t>Dimenzije 1,00×2,89</t>
  </si>
  <si>
    <t>Višina 2,89</t>
  </si>
  <si>
    <t>Smer odpiranja enokrilno kombinirano odpiranje po vertikalni in horizontalni osi - zunanja inox ograja na višini 1,10m</t>
  </si>
  <si>
    <t>Oznaka (ID) ON3</t>
  </si>
  <si>
    <t>V prostor WC osebje M</t>
  </si>
  <si>
    <t>Dimenzije 1,45×2,88</t>
  </si>
  <si>
    <t>Oznaka (ID) ON4</t>
  </si>
  <si>
    <t>V prostor komunikacija</t>
  </si>
  <si>
    <t>Dimenzije 1,50×2,88</t>
  </si>
  <si>
    <t>Smer odpiranja fiksno okno</t>
  </si>
  <si>
    <t>Oznaka (ID) Op1</t>
  </si>
  <si>
    <t>V prostor pritličje</t>
  </si>
  <si>
    <t xml:space="preserve">Količina desno </t>
  </si>
  <si>
    <t>Oznaka (ID) OP1</t>
  </si>
  <si>
    <t xml:space="preserve">Količina leva </t>
  </si>
  <si>
    <t>Oznaka (ID) OP2</t>
  </si>
  <si>
    <t>V prostor izolacija kužnih pacientov</t>
  </si>
  <si>
    <t>Dimenzije 1,00×2,00</t>
  </si>
  <si>
    <t>Parapet 0,90</t>
  </si>
  <si>
    <t>Višina 2,90</t>
  </si>
  <si>
    <t>Smer odpiranja enokrilno kombinirano odpiranje po vertikalni in horizontalni</t>
  </si>
  <si>
    <t>V prostor wc / izolacija</t>
  </si>
  <si>
    <t>Smer odpiranja Levo-enokrilno kombinirano odpiranje po vertikalni in horizontalni</t>
  </si>
  <si>
    <t>Oznaka (ID) OP3</t>
  </si>
  <si>
    <t>Količina 2</t>
  </si>
  <si>
    <t>Smer odpiranja Levo-enokrilno kombinirano odpiranje po vertikalni in horizontalni in fiksno okno</t>
  </si>
  <si>
    <t>Količina 4</t>
  </si>
  <si>
    <t>Oznaka (ID) OP4</t>
  </si>
  <si>
    <t>V prostor referenčna ambulanta</t>
  </si>
  <si>
    <t>Dimenzije 2,20×2,88</t>
  </si>
  <si>
    <t>Smer odpiranja dvokrilno kombinirano odpiranje po vertikalni in horizontalni , fiksno okno ter termoizolacijski panel v višini 90 cm parapeta</t>
  </si>
  <si>
    <t>sistem profilacije Schüco AWS 75. SI ali enakovredno</t>
  </si>
  <si>
    <t>polnilo alu senvič panel, alu barvana pločevina 2 mm obojestransko, vmes topolotna izolacija 50 mm (XPS ali PUR)</t>
  </si>
  <si>
    <t>OKNA _  / glej sheme oken vrat _ALU  senčila zajeta!</t>
  </si>
  <si>
    <t xml:space="preserve">STAVBNO POHIŠTVO SKUPAJ </t>
  </si>
  <si>
    <r>
      <t>8. Posamezni materiali, ki so v popisu navedeni z imenom ali tipom so za ponudnika obvezni! Materiali, ki so opremljeni s citatom: "ali enakovredno" za ponudnika niso obvezni! Ponudnik lahko ponuja druge artikle, material in opremo, vendar samo pod pogojem, da izpolnjuje navedene kriterije, parametre in lastnosti, ki se v posamezni postavki ali splošni opombi od določenega artikla, opreme ali materiala zahtevajo</t>
    </r>
    <r>
      <rPr>
        <u/>
        <sz val="11"/>
        <color indexed="8"/>
        <rFont val="Humnst777 Cn BT"/>
        <family val="2"/>
      </rPr>
      <t xml:space="preserve"> in če jih predhodno pisno potrdi odgovorni projektant.</t>
    </r>
  </si>
  <si>
    <t>Doplačilo za vodoodporne mavčne plošče debeline 2X 1,25cm za izvedbo sten v mokrih prostorih. Obračun po m2 dvoslojne obloge.</t>
  </si>
  <si>
    <t>Dobava in kompletna izvedba spuščenih stropov po projektu (MOST) D112,vodoodporna barvna vezana plošča 21 mm RAL 7043  npr. Farmacell obešena stropna obloga z vodoravno spodnjo stranjo brez vidnih fug in skrito podkonstrukcijo iz pocinkanih jeklenih profilov. Celotna konstrukcija je obešena z direktnimi obešali V strešni panel; enostranska dvojna obloga (plošče so bandažirane in kitane), stiki s sosednjimi elementi togi</t>
  </si>
  <si>
    <t>Dobava in kompletna izvedba spuščenih stropov po projektu (nadstrešek PT ) D112,vodoodporna barvna vezana plošča 21 mm RAL 7043  npr. Farmacell obešena stropna obloga z vodoravno spodnjo stranjo brez vidnih fug in skrito podkonstrukcijo iz pocinkanih jeklenih profilov. Celotna konstrukcija je obešena z direktnimi obešali V strešni panel; enostranska dvojna obloga (plošče so bandažirane in kitane), stiki s sosednjimi elementi togi</t>
  </si>
  <si>
    <t xml:space="preserve">Dobava in kompletna izvedba spuščenih kasetih stropov po projektu sheme  npr.Ultima Armstrong dim 60/120 rob tegular, Celotna konstrukcija je obešena z direktnimi obešali v AB plošče; </t>
  </si>
  <si>
    <t>Dobava in kompletna izvedba spuščenih  stropov po projektu sheme  npr 1x 12,5mm , Celotna konstrukcija je obešena z direktnimi obešali v AB plošče; enostranska  obloga iz mavčno-kartonskih plošč debeline 1x12'5 mm ( plošče so bandažirane );</t>
  </si>
  <si>
    <t>Dobava in kompletna špalet obloge širine do 250mm GKB plošča; lepljena in sidrana  AB steno; ; enostranska  obloga iz mavčno-kartonskih plošč debeline 1x12'5 mm ( plošče so bandažirane ); obdelava okenskih špalet</t>
  </si>
  <si>
    <t>STEKLENE STENE</t>
  </si>
  <si>
    <t>VAROVANJE GRADBENE JAME</t>
  </si>
  <si>
    <t>VAROVANJE GRADBENE JAME  SKUPAJ:</t>
  </si>
  <si>
    <t xml:space="preserve">Zasteklitev večjih dimenzij oz. steklene stene so predvidene pri zastekliti vhoda v objekt (vetrolov) in pri zasteklitvi povezovalnega hodnika (mostu) med obstoječim objektom zdravstvenega doma in novim prizidkom. </t>
  </si>
  <si>
    <t>Zunanja steklena stena – vetrolov (SS1) dimenzije 2x 198/304+65cm termoizolacijski panel in 410/304cm z vgrajenimi avtomatskimi drsnimi evakuacijskimi vrati npr. ASSA ABLOY SL500 za uporabo na evakuacijskih poteh. Avtomatska vrata SL500 so skladna z naslednjimi standardi: EN 60335-1, EN 61000-6-2, EN 61000-6-3, EN ISO 13849-1 in EN 16005. Alu okvir npr. Schuco AWS 75.SI+ ali enakovredno, z elektrostatično prašno barvano površino v barvi RAL 7016 zunaj in RAL 9006 znotraj. Fiksna troslojna izolacijska zasteklitev, Ug=0,5W/m2K s TPS distančnikom stekla. Zasteklitev bo iz varnostnega stekla: zunanje steklo kaljeno (ESG), notranje steklo lepljeno (VSG). Debeline posameznih stekel glede na dimenzije stekla določi izvajalec skupaj z dobaviteljem stekla. Zunanje steklo bo nevtralno selektivno Lt/g~X/Y. Vgradnja po RAL smernicah. Sestavni del elementa je tudi razširitev v območju tlaka, izvedena s sistemskimi PVC profili, ki služi montaži elementa na osnovno AB ploščo in k priključku hidroizolacije. Vetrolov bo brez praga. Za dimenzije in prikaz odpiranja glej Sheme odprtin!</t>
  </si>
  <si>
    <t xml:space="preserve">Povezovalni hodnik bo imel obešeno fasado (SS3 in SS4). Sistem profilacije npr. Schuco FWS 50.SI ali enakovredno. Steklo bo troslojno toplotno izolativno. Ug=0,5W/m2K s TGI distančnikom, Uw≤0,9 W/m2K. Zasteklitev bo varnostna (proti padcu v globino). Zunanje steklo bo kaljeno (ESG), notranje steklo pa lepljeno (VSG). Steklo bo sončno zaščitno selektivno nevtralno steklo (Lt/g≈50/25). Polnilo bo sestavljeno iz zunanjega enojnega emaliranega stekla, zračnega sloja in toplotne izolacije v celotni globini fasadne konstrukcije, pločevinasta zapora. Za dimenzije in prikaz delitve glej Shemo odprtin!   </t>
  </si>
  <si>
    <t>-          Vetrolov</t>
  </si>
  <si>
    <t>-          Povezovalni hodnik</t>
  </si>
  <si>
    <t>SS1 - vetrolov</t>
  </si>
  <si>
    <t xml:space="preserve">2x 198/304+65 cm termoizolacijski panel in </t>
  </si>
  <si>
    <t xml:space="preserve">410cm / 304 cm z vgrajenimi avtomatskimi </t>
  </si>
  <si>
    <t>drsnimi evakuacijski vrati</t>
  </si>
  <si>
    <t>zunanja steklena stena  - vetrolov dim. 2x 198/304+65 cm termoizolacijski panel in 410cm / 304 cm z vgrajenimi avtomatskimi drsnimi evakuacijski vrati npr. ASSA ABLOY SL500 za uporabo na evakuacijskih poteh. Avtomatska vrata SL500 so skladna z naslednjimi standardi:</t>
  </si>
  <si>
    <t>EN 60335-1 ,EN 61000-6-2 , EN 61000-6-3,  EN ISO 13849-1 in  EN 16005.</t>
  </si>
  <si>
    <t>Fiksna termoizolacijska zasteklitev.</t>
  </si>
  <si>
    <t>alu okvir (npr. Schuco AWS 75.SI+ ali enakovredno)</t>
  </si>
  <si>
    <t>elektrostatično prašno barvano v barvi RAL 7016 zunaj, RAL 9006 znotraj</t>
  </si>
  <si>
    <t>fiksna zasteklitev - troslojna izolacijska zasteklitev, Ug = 0,5 W/m2K, TPS distančnik stekla</t>
  </si>
  <si>
    <t>,varnostno steklo - zunanje steklo kaljeno (ESG), notranje steklo lepljeno (VSG) debeline posameznih stekel v sestavi glede na dimenzije stekla (določi izvajalec skupaj z dobaviteljem stekla), nevtralno selektivno zunanje steklo Lt/g ≈ X/Y</t>
  </si>
  <si>
    <t>SS2</t>
  </si>
  <si>
    <t xml:space="preserve">dim. 294/289 + 65 cm panel z vrati  120 x210cm ( drsna ) </t>
  </si>
  <si>
    <t xml:space="preserve">notranja DRSNA steklena stena z drsnimi vrati dim. 294/289 + 65 cm panel z vrati </t>
  </si>
  <si>
    <t>120 x210cm ( drsna )</t>
  </si>
  <si>
    <t>alu okvir (npr. Schüco ADS 50.NI (ali enakovredno)</t>
  </si>
  <si>
    <t xml:space="preserve">elektrostatično prašno barvano v barvi RAL 9006 </t>
  </si>
  <si>
    <t>enoslojna zasteklitev, varnostno - steklo lepljeno (VSG), debeline posameznih stekel glede na dimenzije stekla (določi izvajalec skupaj z dobaviteljem stekla)</t>
  </si>
  <si>
    <t xml:space="preserve">nasadila: sistemska  cilndrična npr.Schüco ali enakovredno
kljuka: sistemska alu kljuka na notranji strani  in zunanji strani  npr.Schuco ali enakovredno
ključavnica: sistemska ključavnica   
</t>
  </si>
  <si>
    <t>SS5</t>
  </si>
  <si>
    <t xml:space="preserve">dim. 294/289 + 65 cm panel z vrati  90 x210cm ( eknokrilna ) </t>
  </si>
  <si>
    <t>receptor - ozvočeno</t>
  </si>
  <si>
    <t>notranja  steklena stena za recetorja  z enokrilnimi vrati  - dim. 294/289 + 65 cm panel z vrati 90 x210cm ( desna ) .</t>
  </si>
  <si>
    <t>enoslojna zasteklitev, varnostno - steklo lepljeno (VSG), debeline posameznih stekel glede na dimenzije stekla (določi izvajalec skupaj z dobaviteljem stekla), ozvočeno</t>
  </si>
  <si>
    <t>nasadila: sistemska  cilndrična npr.Schüco ali enakovredno</t>
  </si>
  <si>
    <t>kljuka: sistemska alu kljuka na notranji strani  in zunanji strani  npr.Schuco ali enakovredno</t>
  </si>
  <si>
    <t xml:space="preserve">ključavnica: sistemska ključavnica </t>
  </si>
  <si>
    <t>SS6</t>
  </si>
  <si>
    <t xml:space="preserve">dim. 268/289 + 65 cm panel z vrati  90 x210cm ( eknokrilna ) </t>
  </si>
  <si>
    <t>laboratorij - klet</t>
  </si>
  <si>
    <t xml:space="preserve">notranja  steklena stena v laboratoriju z enokrilnimi vrati  - dim. 268/289 + 65 cm panel z vrati 90 x210cm ( desna ) . </t>
  </si>
  <si>
    <t>SS7</t>
  </si>
  <si>
    <t xml:space="preserve">dim. 229/289 + 65 cm panel - fiksno steklo </t>
  </si>
  <si>
    <t>z odprtinami za prijavo laboratorij - klet</t>
  </si>
  <si>
    <t xml:space="preserve">notranja satinirana steklena stena v laboratoriju odprtinami za prijavo </t>
  </si>
  <si>
    <t>- dim. 229/289 + 65 cm panel .</t>
  </si>
  <si>
    <t>lu okvir (npr. Schüco ADS 50.NI (ali enakovredno)</t>
  </si>
  <si>
    <t xml:space="preserve">lektrostatično prašno barvano v barvi RAL 9006 </t>
  </si>
  <si>
    <t xml:space="preserve">enoslojna zasteklitev, varnostno - steklo lepljeno (VSG), debeline posameznih stekel </t>
  </si>
  <si>
    <t>SSK 1</t>
  </si>
  <si>
    <t>SSK 2</t>
  </si>
  <si>
    <t>notranja bakelitna sanitarna stena dim. 105+218 cm / 220 cm</t>
  </si>
  <si>
    <t>z enokrilnimi vrati dim 80/220 cm leva in desna</t>
  </si>
  <si>
    <t>STEKLENE in BAKELITNE STENE</t>
  </si>
  <si>
    <t>z enokrilnimi vrati dim 80/220 cm npr. Fundermax Compact d= 13mm</t>
  </si>
  <si>
    <t>RAL 7047. Inox pritrdilni material z montažo v tla in stene. predvideti ojačitve za stabilizacijo z inox profilov. Slikoniziranje vseh stikov s steno.</t>
  </si>
  <si>
    <t>SSK 3</t>
  </si>
  <si>
    <t>SSK 4</t>
  </si>
  <si>
    <t>notranja bakelitna sanitarna stena dim. 182 cm / 220 cm</t>
  </si>
  <si>
    <t>z enokrilnimi vrati dim 90/220 cm leva in desna</t>
  </si>
  <si>
    <t>z enokrilnimi vrati dim 90/220 cm leva in desna npr. Fundermax Compact d= 13mm</t>
  </si>
  <si>
    <t>SSP 1</t>
  </si>
  <si>
    <t>notranja bakelitna sanitarna stena dim. 227cm / 220 cm</t>
  </si>
  <si>
    <t xml:space="preserve">z enokrilnimi vrati dim 90/220 cm leva </t>
  </si>
  <si>
    <t>notranja bakelitna sanitarna stena dim. 228cm / 220 cm</t>
  </si>
  <si>
    <t>z enokrilnimi vrati dim 90/220 cm leva npr. Fundermax Compact d= 13mm</t>
  </si>
  <si>
    <t>SSP 2</t>
  </si>
  <si>
    <t>notranja bakelitna sanitarna stena dim. 154cm / 220 cm</t>
  </si>
  <si>
    <t xml:space="preserve">z enokrilnimi vrati dim 80/220 cm leva </t>
  </si>
  <si>
    <t>notranja bakelitna sanitarna stena dim.154 cm / 220 cm</t>
  </si>
  <si>
    <t>z enokrilnimi vrati dim 80/220 cm leva npr. Fundermax Compact d= 13mm</t>
  </si>
  <si>
    <t>SSP 3</t>
  </si>
  <si>
    <t>notranja bakelitna sanitarna stena dim.163cm / 220 cm</t>
  </si>
  <si>
    <t>SSP 4</t>
  </si>
  <si>
    <t>notranja bakelitna sanitarna stena dim. 218 cm / 220 cm</t>
  </si>
  <si>
    <t>SSN 1</t>
  </si>
  <si>
    <t>SSN 2</t>
  </si>
  <si>
    <t>notranja bakelitna sanitarna stena dim. 184cm / 220 cm</t>
  </si>
  <si>
    <t>SSN 3</t>
  </si>
  <si>
    <t>notranja bakelitna sanitarna stena dim. 162 cm / 220 cm</t>
  </si>
  <si>
    <t>STEKLENE IN BAKALITNE STENE  SKUPAJ:</t>
  </si>
  <si>
    <t>SS3, SS4 - obešena fasada</t>
  </si>
  <si>
    <t>zunanja obešena steklena stena na mostu - dim. 13,91 m x 3,90 m</t>
  </si>
  <si>
    <t>alu okvir (npr. Schuco FWS 50.SI+ ali enakovredno)</t>
  </si>
  <si>
    <t>Fiksna zasteklitev, troslojno toplotno-izolativno, Ug = 0,5 W/m2K, TGI distančnik, Uw ≤ 0,9 W/m2K, varnostno proti padcu v globino (zunanje steklo kaljeno ESG, notranje steklo lepljeno VSG); sončnozaščitno selektivno nevtralno steklo (Lt/g ≈ 50/25)</t>
  </si>
  <si>
    <t>steklo-polnilo; zunaj enojno emalirano steklo, zračni sloj, toplotna izolacija v celotni globini fasadne konstrukcije, pločevinasta zapora. spodnji pas - polnilo 0,42 m, 2,69 m emajlirano steklo, zgornji pas 0,79 m  - polnilo - glej detajl !</t>
  </si>
  <si>
    <t>Sončnozaščitno selektivno nevtralno steklo (Lt/g ≈ 50/25)</t>
  </si>
  <si>
    <t>RAL vgradnja</t>
  </si>
  <si>
    <t>Dobava in polaganje sanitarne keramike v mokrih prostorih npr. Keope  E. DESIGN IVORY V1. STENE do višine 2,9 m 60x120 (24”x48”) RT 9 mm</t>
  </si>
  <si>
    <t>Dobava in obloga TAL  z granitogres ploščami debeline 20mm  položeno skladno z shemo polaganja PZI , ratificirano po standardu UNI EN ISO 10545-2, absorbcija vode skladno s standardom UNI EN ISO
10545-3 , max 0,1%, odpornost proti udarcem skladno s standardom UNI EN ISO 10545-4
R≥35 N/mm2
S≥700 N (&lt;7,5 mm)
S≥1300 N (≥7,5 mm , odpornost na globinsko abrezijo po standardu UNI EN ISO
10545-6
≤150 mm3, odporno na termo šok visokih temperatur po standardu UNI EN ISO
10545-9 , odpornost proti ektremno nizki temperaturi po standardu UNI EN ISO
10545-12, proti kemikalijam UNI EN ISO
10545-13, proti oljnim madežem UNI EN ISO
10545-14, razred drsnosti po standardu DIN 51130_ R11  polaganje na lepilo, vključno s fugiranjem sivi cementni ton. Barva, format in način polaganja obdelano v shemi. Projektirani primer ( kot npr. Koepe, generalni katalog K2 serija Pietra
di Bagnolo formati 30x240cm TLAK POD NADSTEŠKOM</t>
  </si>
  <si>
    <t>PODOPOLAGALSKA  DELA</t>
  </si>
  <si>
    <t>-   Tlaki</t>
  </si>
  <si>
    <t>Zaključni sloj v vetrolovu bo predpražnik debeline 2,0cm. Vstavki čistilnega tekstila v kovinske lamele z kovinskim robnim okvirjem npr. Geggus – art top clean trend ali enakovredno. Aluminijasti profili odporni na zvijanje in mehansko obrabo. Narebrena preproga UV obstojna v antracit barvi, barva aluminijastih profilov: naravni aluminij.</t>
  </si>
  <si>
    <t>Zaključni sloj v vseh prostorih bo homogena talna obloga iz kavčuka npr. Noraplan Sentica debeline 2,0mm v barvi 6530 oz. 6531. Talna obloga je z certifikatom Modri angel in skladna s standardom RAL UZ 120. Talna obloga mora ustrezati DIN 4102-B1 oz. EN 13 501-1-Cn S1 ognjevarnost, DIN 4102 del 1, razred A varen v požarno toksikološkem smislu, DIN 51130-R9 varnost zdrsa, trdnost po ISO 7619 92 shore A, odpornost proti obrabi po ISO 4649,postopek A 200 mm3. Upoštevati izravnavo podlage z izravnalno maso ZM do debeline 2mm in ustrezno lepilo po navodilih proizvajalca; barva po izbiri arhitekta. Vsi tlaki imajo zaokrožnico z radijem min. 2,5cm, zaključeni z zaključno obrobo (omogočeno strojno čiščenje) do višine 10cm nad tlemi. Delovni stiki tlakov so določeni z vratnimi krili – zapiranje. Talna obloga se vzdržuje samo z poliranjem.</t>
  </si>
  <si>
    <t>Zaključni sloj stopnišča bo iz stopniščnih elementov (nastopnih in čelnih ploskev) iz kavčuka debeline 5,0mm kot npr. NORAMENT SATURA v barvi 5121 oz. enakovredno. Talna obloga mora ustrezati smernicami ral UZ 120, DIN 4102-B1 oz. EN 13 501-1-Cn S1 ognjevarnost, DIN 4102 del 1, razred A varen v požarno toksikološkem smislu, DIN 51130-R9 varnost zdrsa, trdnost po ISO 7619 92 shoreA, odpornost proti obrabi po ISO 4649, postopek A 200 mm3. Z izravnalno maso ZM deb. do 2mm. Talna obloga mora imeti ekološki certifikat Modri angel in ustrezati standardu RAL UZ 120. Nastopni robovi stopnic bodo grobo obdelani in kontrastno barvno označeni z signalnim trakom širine 2,0cm v barvi 0895 (signalno rumena) vdelanim v nastopno ploskev na robu stopnic. Nastopne plošče bodo brez previsov.</t>
  </si>
  <si>
    <t>STOPNICE</t>
  </si>
  <si>
    <t>Dobava in montaža elektrostatično odvodne homogene talne obloge iz kavčuka kot npr.  NORAPLAN SENTICA, deb. 2,0 mm, v ploščah ali rolah. Talna obloga je z certifikatom Modri angel. In skladna s standardom RAL UZ 120. Talna obloga mora ustrezati DIN 4102-B1 oz. EN 13 501-1-Cn S1 ognjevarnost, DIN 4102 del 1, razred A varen v požarno toksikološkem smislu, DIN 51130-R9 varnost zdrsa, trdnost po ISO 7619 92 shore A, odpornost proti obrabi po ISO 4649,postopek A 200 mm3. Vpoštevati izravnavo podlage z izravnalno maso ZM do debeline 2mm in ustrezno lepilo po navodilih proizvajalca; barva po izbiri arhitekta.</t>
  </si>
  <si>
    <t xml:space="preserve">Zaključni sloj stopnišča bo iz stopniščnih elementov (nastopnih in čelnih ploskev) iz kavčuka debeline 5,0mm kot npr. NORAMENT SATURA v barvi 5121 oz. enakovredno. Talna obloga mora ustrezati smernicami ral UZ 120, DIN 4102-B1 oz. EN 13 501-1-Cn S1 ognjevarnost, DIN 4102 del 1, razred A varen v požarno toksikološkem smislu, DIN 51130-R9 varnost zdrsa, trdnost po ISO 7619 92 shoreA, odpornost proti obrabi po ISO 4649, postopek A 200 mm3. Z izravnalno maso ZM deb. do 2mm. Talna obloga mora imeti ekološki certifikat Modri angel in ustrezati standardu RAL UZ 120. Nastopni robovi stopnic bodo grobo obdelani in kontrastno barvno označeni z signalnim trakom širine 2,0cm v barvi 0895 (signalno rumena) vdelanim v nastopno ploskev na robu stopnic. Nastopne plošče bodo brez previsov. </t>
  </si>
  <si>
    <t>PODOPOLAGALSKA DELA SKUPAJ</t>
  </si>
  <si>
    <t>TALNA OBLOGA</t>
  </si>
  <si>
    <t>STENSKA  OBLOGA - LABORATORIJ</t>
  </si>
  <si>
    <t>Dobava in montaža elektrostatično odvodne homogene obloge iz kavčuka kot npr.  NORAPLAN SENTICA, deb. 2,0 mm, v ploščah ali rolah.  obloga je z certifikatom Modri angel. In skladna s standardom RAL UZ 120.  obloga mora ustrezati DIN 4102-B1 oz. EN 13 501-1-Cn S1 ognjevarnost, DIN 4102 del 1, razred A varen v požarno toksikološkem smislu, DIN 51130-R9 varnost zdrsa, trdnost po ISO 7619 92 shore A, odpornost proti obrabi po ISO 4649,postopek A 200 mm3. Vpoštevati izravnavo podlage z izravnalno maso ZM do debeline 2mm in ustrezno lepilo po navodilih proizvajalca; barva po izbiri arhitekta.</t>
  </si>
  <si>
    <t>PODOPOLAGALSKA DELA</t>
  </si>
  <si>
    <t>Trikratno slikanje STEN s disperzijsko barvo v tonu po izbiri projektanta.</t>
  </si>
  <si>
    <t>2 x kitanje, izravnava  mavčnokartonskih  sten brušenje in nanos primerja ,slikopleskarska obdelava pred beležem.</t>
  </si>
  <si>
    <t>2 x kitanje, izravnava  mavčnokartonskih  stopov brušenje in nanos primerja ,slikopleskarska obdelava pred beležem.</t>
  </si>
  <si>
    <t>2 x kitanje, izravnava  AB sten brušenje in nanos primerja ,slikopleskarska obdelava pred beležem. Komplet s predpripravo stene, potrebno lokalno brušenje in krpanje do 1 % površine.</t>
  </si>
  <si>
    <t>2 x kitanje, izravnava  farmacell  stopov brušenje in nanos primerja ,slikopleskarska obdelava pred beležem. Komplet z fasadnim opleskom v tonu po izboru projektanta.</t>
  </si>
  <si>
    <t xml:space="preserve">Finalni tankoslojni nanos/omet  deb.1,5mm, na ustrezno pripravljeno armirano podlago, barva in finost zrnavosti po dogovoru z arhitektom;  </t>
  </si>
  <si>
    <t>-toplotna izolacija.- kamena volna npr.knaufinsulation plošče FKL - 14cm, komplet vsa pomožna dela in detajli po shemi.</t>
  </si>
  <si>
    <t>toplotna izolacija - kamena volna npr.knaufinsulation plošče FKL - 16cm, v pasu strelovoda in protipožarni pas med etažami na južni vzhodni in zahodni fasadi, pas širine 1 m.</t>
  </si>
  <si>
    <t>Toplotna izolacija 1: EPS. 15'0 cm:,     standard SIST EN 13163,razred gorljivosti E po EN 13501- z dodatkom za izboljšanje toplotne izolativnosti – zadostuje manjša debelina izolacije
za toplotno izolacijo v fasadnih sistemih ETIC S v skladu z ETAG 004, razplastna trdnost TR 150 toplotna prevodnost λD = 0,031 W/(m.K)SIST EN 13162, [λ=max.0.035 W/(m.K), p=min. 60kg/m3], npr.:FRAGMAT NEO SUPER F 031 ali enakovredno;   /  635 m2</t>
  </si>
  <si>
    <t>Doplačilo za izvedbo / toplotna izolacija - kamena volna npr.knaufinsulation plošče FKL - 16cm, v pasu strelovoda in protipožarni pas med etažami na južni vzhodni in zahodni fasadi, pas širine 1 m.</t>
  </si>
  <si>
    <t>KONTAKTNA FASADA</t>
  </si>
  <si>
    <t>Izdelava, dobava in kompletna izvedba sistemske toplotno-izolacijske fasadne obloge; obloga visoke trdnosti, s trajno hidrofobno finalno površino, odporno na pojave plesni in naslojevanje drugih mikroorganizmov, ustrezno paropropustna, debeline 16'0 cm; z vsemi preddeli in prenosi. Kompletna izvedba po recepturi proizvajalca. Upoštevati izdelavo zaključnega ometa v dveh tonih , glej tehnično poročilo.</t>
  </si>
  <si>
    <t>Fasada</t>
  </si>
  <si>
    <t>Fasada osnovnega volumna objekta bo kontaktna iz tankoslojnega ometa na toplotni izolaciji npr.</t>
  </si>
  <si>
    <t>Rofix, gladek zaključni omet barvan s fasadno barvo v barvi 57098 (zgornji del) in 57090 (spodnj</t>
  </si>
  <si>
    <t>kletni del). Mineralni zaključni sloj se vgrajuje v sveži vezni sloj (osnovni obrizg), ki je vgrajen na</t>
  </si>
  <si>
    <t>armirani sloj z vgrajeno armirno mrežo npr. Rofix P50. Spodnji del povezovalnega hodnika in</t>
  </si>
  <si>
    <t>spodnji del previsnega dela objekta bo imel oblogo iz Farmacell plošč in se pobarva v barvi RAL</t>
  </si>
  <si>
    <t>7043.</t>
  </si>
  <si>
    <t>Fasada stopniščne vertikale bo nad višino osnovnega volumna objekta izvedena kot obešena</t>
  </si>
  <si>
    <t>fasada: iz bakelitnih plošč na podkonstrukciji kot npr. FunderMax v barvi RAL 2001.</t>
  </si>
  <si>
    <t>PREZRAČEVANA FASADA</t>
  </si>
  <si>
    <t>Fasada stopniščne vertikale bo nad višino osnovnega volumna objekta izvedena kot obešena- prezračevana.</t>
  </si>
  <si>
    <t>Dobava in motaža prezračevane fasade iz bakelitnih plošč na podkonstrukciji kot npr. Funder max, 3 cm prezračevani sloj in 10 cm toplotne izolacije XPS. Komplet vsa pomožna dela in transport.</t>
  </si>
  <si>
    <t>DVIGALO</t>
  </si>
  <si>
    <t>Dvigalo mora izpolnjevati zahteve iz Pravilnika o varnosti dvigal (Uradni list RS, št. 97/2003 oz.</t>
  </si>
  <si>
    <t>harmonizirani standard: SIST EN 81-1.2, EN 81-28, 58, 70, 72 in SIST EN 12016, dimenzija jaška</t>
  </si>
  <si>
    <t>mora ustrezati SIST ISO 4190-1).</t>
  </si>
  <si>
    <t>Predvideno je modularno osebno dvigalo npr. Schindler 5500 ali enakovredno. Notranjost kabine bo</t>
  </si>
  <si>
    <t>obložena z visoko kvalitetnimi paneli, odpornimi na poškodbe in dezinfekcijska sredstva. Vata dvigala</t>
  </si>
  <si>
    <t>bodo drsna, teleskopska s samodejnim zapiranjem in odpiranjem. Zunanja dvigalna vrata bodo v vseh</t>
  </si>
  <si>
    <t>nadstropjih samozapiralna požarna vrata z požarno odpornostjo 30 min.</t>
  </si>
  <si>
    <t>Notranjost kabine se opremi z upravljalno ploščo, ogledalom, držalom za roke in razsvetljavo. Prav</t>
  </si>
  <si>
    <t>tako se stene kabine dvigala opremi z zaščitnimi letvami.</t>
  </si>
  <si>
    <t>DVIGALO SKUPAJ:</t>
  </si>
  <si>
    <t>Oznaka (ID) OK3</t>
  </si>
  <si>
    <t>V prostor STOPNIŠČE</t>
  </si>
  <si>
    <t>Dimenzije 3,25×8,68</t>
  </si>
  <si>
    <t>Parapet -1,87</t>
  </si>
  <si>
    <t>Višina 6,81</t>
  </si>
  <si>
    <t>Smer odpiranja FIKSNA ZASTEKLITEV</t>
  </si>
  <si>
    <t>senčilo ALU zunanji fiksni brisoleji - glej detajl D2, RAL 7016 - dokončni izbor profila brisoleja potrdi projektant</t>
  </si>
  <si>
    <t>Zaključni sloj strehe osnovnega volumna objekta in stopniščne vertikale bo iz prodca granulacije</t>
  </si>
  <si>
    <t>8-16mm, v debelini 5,0cm. Pred dostopom na streho objekta (stopniščni jašek) se predvidi</t>
  </si>
  <si>
    <t>„predpražnik“ iz plošče iz tiskanega betona, debeline 4,0cm, tlorisnih dimenzij 1,7/0,5m. Ploščad</t>
  </si>
  <si>
    <t>za strojne inštalacije se izvede kot betonska plošča debeline 15,0cm.</t>
  </si>
  <si>
    <t>Zaključni sloj strehe povezovalnega hodnika bo iz hidroizolacije npr. Mapeplan 1,8mm, Broof T1,</t>
  </si>
  <si>
    <t>mehansko pritrjen na podlago.</t>
  </si>
  <si>
    <t>V območje med povezovalnim hodnikom in obstoječim objektom (nad vhodom v obstoječi objekt)</t>
  </si>
  <si>
    <t>se umesti nadsrešek iz kaljenega varnostnega stekla debeline 1,0cm z inox nosilno konstrukcijo.</t>
  </si>
  <si>
    <t>S1</t>
  </si>
  <si>
    <t>4cm prodec 8-16mm + ločilni poliestrski filc 200 g/m2</t>
  </si>
  <si>
    <t>6cm toplotna izolacija XPS</t>
  </si>
  <si>
    <t>HI hidroizolacija npr. Polyflex light 5mm, polimer bitumenski varilni trak polno varjen na predhodni sloj, v skladu s SIST EN 13707 tip T ter SIST 1031</t>
  </si>
  <si>
    <t>HI npr. Spyder, samolepilni trak hladno lepljen na predhodni sloj, v skladu s SIST EN 13707 tip T ter SIST 1031</t>
  </si>
  <si>
    <t>5-16cm toplotna izolacija v naklonu EPS 100</t>
  </si>
  <si>
    <t>10cm toplotna izolacija EPS 100</t>
  </si>
  <si>
    <t>parna zapora npr. Polyvap SA, samolepilni bitumenski trak z vložkom AL folije v skladu s SIST EN 13970 ter SIST 1031</t>
  </si>
  <si>
    <t>hladni bitumenski premaz npr. Dermaprimer</t>
  </si>
  <si>
    <t>S2</t>
  </si>
  <si>
    <t>10-18cm toplotna izolacija v naklonu EPS 100</t>
  </si>
  <si>
    <t>8cm toplotna izolacija EPS 100</t>
  </si>
  <si>
    <t>S3</t>
  </si>
  <si>
    <t>HI npr. Mapeplan 1,8mm, Broof T1, mehansko pritrjen na podlago</t>
  </si>
  <si>
    <t>5-20cm toplotna izolacija v naklonu npr. Knauf Insulation DDP</t>
  </si>
  <si>
    <t>OSB plošče 2x22mm</t>
  </si>
  <si>
    <t>parna zapora</t>
  </si>
  <si>
    <t>Dobavain montaža polimerne kritine na ravno streho, komplet vsa pomožna dela in transporti v sestavi:</t>
  </si>
  <si>
    <t>55mm visoko profilirana trapezna pločevina- zajeto v ključavničarskih delih</t>
  </si>
  <si>
    <t>HEA profil 160 + toplotna izolacija med profili - zajeto v ključavničarskih delih</t>
  </si>
  <si>
    <t>2x1,25mm spuščen mavčno kartonski strop npr. Knauf mavčne plošče GKB - zajeto v mavčnokartonskih delih</t>
  </si>
  <si>
    <t>Dobava in montaža polimerne kritine na ravno streho, komplet vsa pomožna dela in transporti v sestavi:</t>
  </si>
  <si>
    <t>PLUVIA</t>
  </si>
  <si>
    <t xml:space="preserve">Izdelava, dobava in kompletna izvedba vodotesnih horizontalnih pločevinastih obrob/zaključkov atike (izgled eloksiran alu), vsi elementi nerjaveče obdelani, izvedba po načrtu;
opomba: razvite širine so informativne, izbran izvajalec na licu mesta preveri in prilagodi širine in način izvedbe atičnih kap ter izdela delavniške risbe, ki jih preda v potrditev. </t>
  </si>
  <si>
    <t>Zaključek atike širine 34'5 cm: eloksirana ALU pločevina (natur) deb. 3 mm, vijačena v pocinkano kovinsko podkonstrukcijo iz C profilov v naklonu (podkonstrukcija/raster 50 cm); podloženo z OSB ploščo, tesnenje stika med zaključno obrobo atike in fasadno oblogo z EPDM trakom; po detajlu;</t>
  </si>
  <si>
    <t>Uporaba zgolj za usposobljeno osebo z osebno varovalno opremo (varovalni pas skladen s SIST EN 361 kot npr. Skylotech Ignite Ion, samopovratni sistem z jeklenico, skladen s sist EN 360).</t>
  </si>
  <si>
    <t>Sistem varovalnih sider se prilagodi mestu/materialu vgradnje (za les kot npr. ABS Lock X-H-4; beton kot npr. ABS Lock X-SR-B; plinobeton kot npr. ABS Lock X-Y ali enakovredno)</t>
  </si>
  <si>
    <t xml:space="preserve">Izdelava, dobava in kompletna izvedba varovanja pred padcem v globino, točkovno za vpenjanje do 2  osebi z osebno varovalno opremo za vpenjanje z osebno varovalno opremo, skladno z UREDBO o zagotavljanju varnosti in zdravja pri delu na začasnih in premičnih gradbiščih. Glej načrt strehe. </t>
  </si>
  <si>
    <t>KROVSKA IN KLEPARSKA DELA  SKUPAJ</t>
  </si>
  <si>
    <t>KROVSKA IN KLEPARSKA DELA + PLUVIA</t>
  </si>
  <si>
    <t>NEPREDVIDENA DELA 5%  A.-B.</t>
  </si>
  <si>
    <t>35dB/Rw</t>
  </si>
  <si>
    <t>35 dB/Rw</t>
  </si>
  <si>
    <t>zvočna izolativnost min.35dB/Rw</t>
  </si>
  <si>
    <t>min.35dB/Rw</t>
  </si>
  <si>
    <t xml:space="preserve">Dobava in kompletna montaža pregradnih sten (Rw = min. 64dB), kot PS 15; debelina stene 205 mm, višina do 4000 mm; DVOJNA podkonstrukcija iz tankostenskih pocinkanih jeklenih profilov npr. Knauf CW 100, sidranih v tla in strop; med profili mineralna volna deb.min. 2 X  6 cm, SIST EN 13162, s specifično upornostjo zračnemu toku v vrednosti: X ³ 5kN.s/m4, npr.: Knauf Insulation Naturboard ali enakovredno; obojestranska dvoslojna obloga iz mavčno-kartonskih plošč debeline 2x12'5 mm (silentboard plošče so bandažirane in 2x kitane,brušene); ST6-3, </t>
  </si>
  <si>
    <t xml:space="preserve">Dobava in kompletna montaža pregradnih sten (Rw = min. 53dB), kot PS 15; debelina stene 250 mm, višina do 4000 mm; DVOJNA podkonstrukcija iz tankostenskih pocinkanih jeklenih profilov npr. Knauf CW 100, sidranih v tla in strop; med profili mineralna volna deb. 2 X  10'0 cm, SIST EN 13162, s specifično upornostjo zračnemu toku v vrednosti: X ³ 5kN.s/m4, npr.: Knauf Insulation DP-5 ali enakovredno; obojestranska dvoslojna obloga iz mavčno-kartonskih plošč debeline 2x12'5 mm (GKF plošče so bandažirane in 2x kitane,brušene); ST6-3, </t>
  </si>
  <si>
    <t>Dobava in kompletna montaža pregradnih sten (Rw = min. 53 dB), kot PS 12; debelina stene 175 mm, višina do 4000 mm; podkonstrukcija iz tankostenskih pocinkanih jeklenih profilov npr. Knauf CW 125, sidranih v tla in strop; med profili mineralna volna deb. 2X6cm, SIST EN 13162, s specifično upornostjo zračnemu toku v vrednosti: X ³ 5kN.s/m4, npr.: Knauf Insulation Naturboard ali enakovredno; obojestranska dvoslojna obloga iz mavčno-kartonskih plošč debeline 2x12'5 mm (silentboard plošče so bandažirane in 2x kitane,brušene); ST5;</t>
  </si>
  <si>
    <t>Dobava in kompletna montaža pregradnih sten (Rw = min. 53 dB), kot PS 12; debelina stene 150 mm, višina do 4000 mm; podkonstrukcija iz tankostenskih pocinkanih jeklenih profilov npr. Knauf CW 100, sidranih v tla in strop; med profili mineralna volna deb. 10'0 cm, SIST EN 13162, s specifično upornostjo zračnemu toku v vrednosti: X ³ 5kN.s/m4, npr.: Knauf Insulation DP-5 ali enakovredno; obojestranska dvoslojna obloga iz mavčno-kartonskih plošč debeline 2x12'5 mm (GKF plošče so bandažirane in 2x kitane,brušene); ST4 ;</t>
  </si>
  <si>
    <t xml:space="preserve">Dobava in kompletna montaža pregradnih sten (Rw = min. 53 dB), kot PS 15; debelina stene 300 mm, višina do 4000 mm; DVOJNA podkonstrukcija iz tankostenskih pocinkanih jeklenih profilov npr. Knauf CW 125, sidranih v tla in strop; med profili mineralna volna deb. 2 X  12'5 cm, SIST EN 13162, s specifično upornostjo zračnemu toku v vrednosti: X ³ 5kN.s/m4, npr.: Knauf Insulation DP-5 ali enakovredno; obojestranska dvoslojna obloga iz mavčno-kartonskih plošč debeline 2x12'5 mm (GKF plošče so bandažirane in 2x kitane,brušene); ST6, </t>
  </si>
  <si>
    <t xml:space="preserve">Dobava in kompletna montaža pregradnih sten (Rw = min. 53 dB), kot PS 12; debelina stene 200 mm, višina do 4000 mm; ENOJNA podkonstrukcija iz tankostenskih pocinkanih jeklenih profilov npr. Knauf CW 150, sidranih v tla in strop; med profili mineralna volna deb. 1 X  15'0 cm, SIST EN 13162, s specifično upornostjo zračnemu toku v vrednosti: X ³ 5kN.s/m4, npr.: Knauf Insulation DP-5 ali enakovredno; obojestranska dvoslojna obloga iz mavčno-kartonskih plošč debeline 2x12'5 mm (GKF plošče so bandažirane in 2x kitane,brušene); ST6-2,ST11; </t>
  </si>
  <si>
    <t xml:space="preserve">Dobava in kompletna montaža pregradnih sten   EI90 (Rw = min. 53 dB), kot PS12; debelina stene 175 mm, višina do 4000 mm; ENOJNA podkonstrukcija iz tankostenskih pocinkanih jeklenih profilov npr. Knauf CW 125, sidranih v tla in strop; med profili mineralna volna deb. 1 X  12'5 cm, SIST EN 13162, s specifično upornostjo zračnemu toku v vrednosti: X ³ 5kN.s/m4, npr.: Knauf Insulation DP-5 ali enakovredno; obojestranska dvoslojna obloga iz mavčno-kartonskih plošč debeline 2x12'5 mm (POŽARNO ODPORNE plošče so bandažirane in 2x kitane,brušene); ST10, </t>
  </si>
  <si>
    <t xml:space="preserve">Dobava in kompletna montaža OBLOGE INSTLACIJSKIH JAŠKOV   EI90 (Rw = min. 52 dB), kot SO 26; debelina stene 100 mm, višina do 4000 mm; DVOJNA podkonstrukcija iz tankostenskih pocinkanih jeklenih profilov npr. Knauf CW 100, sidranih v tla in strop; med profili mineralna volna deb. 1 X  5'0 cm, SIST EN 13162, s specifično upornostjo zračnemu toku v vrednosti: X ³ 5kN.s/m4, npr.: Knauf Insulation DP-5 ali enakovredno; obojestranska dvoslojna obloga iz mavčno-kartonskih plošč debeline 2x12'5 mm (POŽARNO ODPORNE plošče so bandažirane in 2x kitane,brušene); ST8, </t>
  </si>
  <si>
    <t xml:space="preserve">Dobava in kompletna montaža pregradnih sten   EI90 (Rw = min. 53 dB), kot pPS15; debelina stene 250 mm, višina do 4000 mm; DVOJNA podkonstrukcija iz tankostenskih pocinkanih jeklenih profilov npr. Knauf CW 100, sidranih v tla in strop; med profili mineralna volna deb. 2 X  10'0 cm, SIST EN 13162, s specifično upornostjo zračnemu toku v vrednosti: X ³ 5kN.s/m4, npr.: Knauf Insulation DP-5 ali enakovredno; obojestranska dvoslojna obloga iz mavčno-kartonskih plošč debeline 2x12'5 mm (POŽARNO ODPORNE plošče so bandažirane in 2x kitane,brušene); ST9, </t>
  </si>
  <si>
    <t>Dobava in kompletna montaža kaskad v stropu (Rw = min. 53 dB),, višina do 750 mm; podkonstrukcija iz tankostenskih pocinkanih jeklenih profilov npr. Knauf CW 30,enoslojna obloga iz mavčno-kartonskih plošč debeline 12'5 mm (GKF plošče so bandažirane in 2x kitane,brušene);</t>
  </si>
  <si>
    <t>Dobava in kompletna montaža kaskad v stropu (Rw = min. 53 dB),, višina do 200 mm; podkonstrukcija iz tankostenskih pocinkanih jeklenih profilov npr. Knauf CW 30,enoslojna obloga iz mavčno-kartonskih plošč debeline 12'5 mm (GKF plošče so bandažirane in 2x kitane,brušene);</t>
  </si>
  <si>
    <r>
      <t>Vgradnja v mavčno kartonsko ali v betonsko steno. Podboj bo alu izvedbe s površinsko žgano barvo za suho montažo z globoko brazdo, mehko oblikovan, v barvi tlaka (RAL 5014). Vratna krila bodo gladka polna iz ekološko neoporečnega jedra v okvirju iz trdega masivnega lesa, obojestransko obložena z laminatom, ki omogoča čiščenje s sredstvi za uporabo v zdravstvu, odpornimi proti razenju npr. HPL laminat v beli barvi (Kaindl bela 1101 PE). Robovi zaščiteni z debelim ABS trakom. Vrata morajo imeti najmanj tri nasadila ali več (število prilagoditi teži krila). Vratna kljuka iz nerjavnega jekla z ločeno cilindrično ključavnico, ki se odpirajo po sistemu generalnega ključa. Wc vrata imajo iz notranje strani valj za zaklepanje in intervencijsko odpiranje od zunaj. Vrata v invalidski wc se odpirajo ekscentrično – na vodilu v zgornjem delu podboja. Vrata v sanitarije, garderobe in prostor za sanitarni material bodo izvedena s spodrezanim krilom (pretok zraka) 2cm. Vrata imajo vsa zahtevana tesnila .</t>
    </r>
    <r>
      <rPr>
        <b/>
        <sz val="11"/>
        <color theme="1"/>
        <rFont val="Humnst777 Cn BT"/>
        <family val="2"/>
      </rPr>
      <t>Zvočna izolativnost vrat med ordinacijami in hodniki min.35dB/Rw.</t>
    </r>
  </si>
  <si>
    <t>Dilatacije</t>
  </si>
  <si>
    <t>V nadstropju se med obstoječim objektom zdravstvenega doma in povezovalnim hodnikom izvede</t>
  </si>
  <si>
    <r>
      <rPr>
        <sz val="11"/>
        <rFont val="Humnst777 Cn BT"/>
        <family val="2"/>
      </rPr>
      <t>dilatacija. Primarna konstrukcija je v celoti dilatirana, na stiku z obstoječo</t>
    </r>
  </si>
  <si>
    <r>
      <rPr>
        <sz val="11"/>
        <rFont val="Humnst777 Cn BT"/>
        <family val="2"/>
      </rPr>
      <t>ploščo se vgradi</t>
    </r>
  </si>
  <si>
    <r>
      <rPr>
        <sz val="11"/>
        <rFont val="Humnst777 Cn BT"/>
        <family val="2"/>
      </rPr>
      <t>seizmično dilatacijo, z možnimi pomiki +/- 50mm v horizontalni smeri in</t>
    </r>
  </si>
  <si>
    <r>
      <rPr>
        <sz val="11"/>
        <rFont val="Humnst777 Cn BT"/>
        <family val="2"/>
      </rPr>
      <t>možnostjo pomika v</t>
    </r>
  </si>
  <si>
    <r>
      <rPr>
        <sz val="11"/>
        <rFont val="Humnst777 Cn BT"/>
        <family val="2"/>
      </rPr>
      <t>vertikalni smeri. Svetli razmak dilatacije je 21cm, predviden je dilatacijski</t>
    </r>
  </si>
  <si>
    <r>
      <rPr>
        <sz val="11"/>
        <rFont val="Humnst777 Cn BT"/>
        <family val="2"/>
      </rPr>
      <t>element Deflex 820-210-</t>
    </r>
  </si>
  <si>
    <t>Seismic.</t>
  </si>
  <si>
    <r>
      <rPr>
        <sz val="11"/>
        <rFont val="Humnst777 Cn BT"/>
        <family val="2"/>
      </rPr>
      <t>enakih  delih  (glej  načrt),  ki  so  vgrajeni  na  betonsko  podlago  v  okvir  iz  Inox</t>
    </r>
  </si>
  <si>
    <r>
      <rPr>
        <sz val="11"/>
        <rFont val="Humnst777 Cn BT"/>
        <family val="2"/>
      </rPr>
      <t>profilov  "L"  30/30/3  mm;  na  vnaprej  pripravljeni  podlogi,  z  izravnavo  tal  z</t>
    </r>
  </si>
  <si>
    <r>
      <rPr>
        <sz val="11"/>
        <rFont val="Humnst777 Cn BT"/>
        <family val="2"/>
      </rPr>
      <t>izravnalno maso 0'3 cm, premazano s premazom na bazi epoksi smole. Barva</t>
    </r>
  </si>
  <si>
    <r>
      <rPr>
        <sz val="11"/>
        <rFont val="Humnst777 Cn BT"/>
        <family val="2"/>
      </rPr>
      <t>RAL, določi arhitekt.</t>
    </r>
  </si>
  <si>
    <r>
      <rPr>
        <sz val="11"/>
        <rFont val="Humnst777 Cn BT"/>
        <family val="2"/>
      </rPr>
      <t>2cm predpražnik - vstavki čistilnega tekstila v kovinske lamele npr. Geggus - art</t>
    </r>
  </si>
  <si>
    <r>
      <rPr>
        <sz val="11"/>
        <rFont val="Humnst777 Cn BT"/>
        <family val="2"/>
      </rPr>
      <t>top clean trend</t>
    </r>
  </si>
  <si>
    <r>
      <rPr>
        <sz val="11"/>
        <rFont val="Humnst777 Cn BT"/>
        <family val="2"/>
      </rPr>
      <t>dim: 3,85 x 1,80 m</t>
    </r>
  </si>
  <si>
    <r>
      <rPr>
        <sz val="11"/>
        <rFont val="Humnst777 Cn BT"/>
        <family val="2"/>
      </rPr>
      <t>750mm in nerjaveče pločevine pritjeno na fasado sever in zahod.</t>
    </r>
  </si>
  <si>
    <r>
      <rPr>
        <sz val="11"/>
        <rFont val="Humnst777 Cn BT"/>
        <family val="2"/>
      </rPr>
      <t>laboratorij , čakalnice) napisi na vratih so izvedeni iz neserifne tipografije, na</t>
    </r>
  </si>
  <si>
    <r>
      <rPr>
        <sz val="11"/>
        <rFont val="Humnst777 Cn BT"/>
        <family val="2"/>
      </rPr>
      <t>višini 1,50 m od tal, med črkami in podlago mora biti močan kontrast, napis</t>
    </r>
  </si>
  <si>
    <r>
      <rPr>
        <sz val="11"/>
        <rFont val="Humnst777 Cn BT"/>
        <family val="2"/>
      </rPr>
      <t>mora  biti  primerno  osvetljen,  površina  mora  biti  nereflektivna,  po  CGP,  pred</t>
    </r>
  </si>
  <si>
    <r>
      <rPr>
        <sz val="11"/>
        <rFont val="Humnst777 Cn BT"/>
        <family val="2"/>
      </rPr>
      <t>izvedbo   izdelati   načrt   pritrjevanja   in   pozicij,   v   potrditev   investitorju   in</t>
    </r>
  </si>
  <si>
    <r>
      <rPr>
        <sz val="11"/>
        <rFont val="Humnst777 Cn BT"/>
        <family val="2"/>
      </rPr>
      <t>projektantu; označitve vrat - tablice iz vezane plošče (debeline 10 mm), barvane</t>
    </r>
  </si>
  <si>
    <r>
      <rPr>
        <sz val="11"/>
        <rFont val="Humnst777 Cn BT"/>
        <family val="2"/>
      </rPr>
      <t>po RAL po izboru arhitekta in CGP, dimenzije 300/50 cm.  Neserifne črke nimajo</t>
    </r>
  </si>
  <si>
    <r>
      <rPr>
        <sz val="11"/>
        <rFont val="Humnst777 Cn BT"/>
        <family val="2"/>
      </rPr>
      <t>zaključkov  na  stikih  vodoravnih  in  navpičnih  potez.  Vodoravne  in  navpične</t>
    </r>
  </si>
  <si>
    <r>
      <rPr>
        <sz val="11"/>
        <rFont val="Humnst777 Cn BT"/>
        <family val="2"/>
      </rPr>
      <t>poteze so skoraj povsem enako debele.</t>
    </r>
  </si>
  <si>
    <t>označevanje   programa   prostorov,   po   CGP,   pred   izvedbo   izdelati   načrt pritrjevanja in pozicij, v potrditev investitorju in projektantu;, barvane po RAL
po izboru arhitekta in CGP.                                                                                                                       1,00</t>
  </si>
  <si>
    <r>
      <rPr>
        <sz val="11"/>
        <rFont val="Humnst777 Cn BT"/>
        <family val="2"/>
      </rPr>
      <t>investitorju in arhitektu</t>
    </r>
  </si>
  <si>
    <r>
      <rPr>
        <sz val="11"/>
        <rFont val="Humnst777 Cn BT"/>
        <family val="2"/>
      </rPr>
      <t>zaščitene z zaščitnimi (odbojnimi) letvami, ki preprečujejo poškodbe sten.</t>
    </r>
  </si>
  <si>
    <r>
      <rPr>
        <sz val="11"/>
        <rFont val="Humnst777 Cn BT"/>
        <family val="2"/>
      </rPr>
      <t>Zaščita se izvede v</t>
    </r>
  </si>
  <si>
    <r>
      <rPr>
        <sz val="11"/>
        <rFont val="Humnst777 Cn BT"/>
        <family val="2"/>
      </rPr>
      <t>območju 10-30cm in 70-90cm od tal. Prav tako se zaščitijo vsi izpostavljeni</t>
    </r>
  </si>
  <si>
    <r>
      <rPr>
        <sz val="11"/>
        <rFont val="Humnst777 Cn BT"/>
        <family val="2"/>
      </rPr>
      <t>vogali v hodnikih z</t>
    </r>
  </si>
  <si>
    <r>
      <rPr>
        <sz val="11"/>
        <rFont val="Humnst777 Cn BT"/>
        <family val="2"/>
      </rPr>
      <t>Dobava  in  montaža  zaščitnega  pasu  iz  PEHD  traku  širine  30cm,  lepljeno  na</t>
    </r>
  </si>
  <si>
    <r>
      <rPr>
        <sz val="11"/>
        <rFont val="Humnst777 Cn BT"/>
        <family val="2"/>
      </rPr>
      <t>steno in dodatno vijačeno.</t>
    </r>
  </si>
  <si>
    <t>Dobava  in  vgradnja  tristopenjskega  čistilnega  predpražnika  v  vetrolovu,;  v  2</t>
  </si>
  <si>
    <t>Dobava  in  izdelava  napisa  "ZD  ILIRSKA  BISTRICA"  oz.  napis  do  20  črk  višine</t>
  </si>
  <si>
    <r>
      <rPr>
        <sz val="11"/>
        <rFont val="Humnst777 Cn BT"/>
        <family val="2"/>
      </rPr>
      <t>Izdelava  CGP  (celotne  grafične  podobe  ),  v  potrditev  investitorju  in</t>
    </r>
  </si>
  <si>
    <r>
      <rPr>
        <sz val="11"/>
        <rFont val="Humnst777 Cn BT"/>
        <family val="2"/>
      </rPr>
      <t>projektantu;  vključno  z  izdelavo  vzorcev  posameznih  pozicij  in  izdelavo</t>
    </r>
  </si>
  <si>
    <r>
      <rPr>
        <sz val="11"/>
        <rFont val="Humnst777 Cn BT"/>
        <family val="2"/>
      </rPr>
      <t>načrta pritrjevanja pozicij; uskladiti enotno program ZD doma;</t>
    </r>
  </si>
  <si>
    <t>Izdelava,   dobava   in   montaža   napisnih   tablic   za   označevanje   prostorov</t>
  </si>
  <si>
    <t xml:space="preserve"> Izdelava,  dobava  in  montaža  napisne  informacijske  table  dim  2  x  1  m</t>
  </si>
  <si>
    <t>Izdelava, dobava in montaža napisnih tablic za označevanja na fasadi, po CGP, pred  izvedbo  izdelati  načrt  pritrjevanja  in  pozicij,  v  potrditev  investitorju  in projektantu;  označitve  vrat  -  tablice  iz  nerjaveče  pločevine  z  izrezkanim napisom,  barvane  po  RAL  po  izboru  arhitekta  in  CGP,  dimenzije  200/50  cm.
,vhod zazaposlene...</t>
  </si>
  <si>
    <t>Izdelava,   dobava   in   montaža   samolepilnih   napisov   na   steklenih   vratih
(preprečevanje  naleta),  po  CGP,  pred  izvedbo  izdelati  načrt  pritrjevanja  in pozicij, v potrditev investitorju in arhitektu</t>
  </si>
  <si>
    <t>Izdelava, dobava in montaža varnostnih napisov in označitev (hidranti, plin…); izdelati je izvlečke požarnih redov. Oddaja je tudi v digitalni obliki (doc, pdf). Predvidi  se  enako  število  izvlečkov  požarnega  reda  kot  načrtov  evakuacije  in sicer 25. Vključiti okvirje, namestitev izvlečkov požarnega reda in koordinacijo z naročnikom;  pred  izvedbo  izdelati  načrt  pritrjevanja  in  pozicij,  v  potrditev</t>
  </si>
  <si>
    <t>Stene hodnikov v katerih se odvija promet z bolniškimi vozički oz. stretcherji</t>
  </si>
  <si>
    <t xml:space="preserve">morajo biti dodatno                                                                                                                                 </t>
  </si>
  <si>
    <t>vogalnimi ščitniki najmanj 90cm od tal. Vse zaščitne letve in ščitniki bodo bele barve.</t>
  </si>
  <si>
    <t>Dobava  in  montaža  zaščitnega  pasu  iz  PEHD  vogalnik   5  /5  cm,  lepljeno  na steno in dodatno vijačeno.</t>
  </si>
  <si>
    <t>Izdelava projekta sistemskega ključa.</t>
  </si>
  <si>
    <t>Izdelava ključev vrat skladno s potrjenim projektom sistemskega ključa v treh izvodih za posamezni ključ.</t>
  </si>
  <si>
    <t>Vse talne oznake morajo biti reflektirajoče in so izvedene z enokomponentno barvo. Debelina nanosa barve mora znašati 250 µm suhega filma, zaradi vidljivosti označb v nočnem času se takoj po nanosu barve posuje pobarvano površino s steklenimi kroglicami (250 g steklenih kroglic na m2). Refleksija, ki jo dajejo steklene kroglice mora ves čas uporabnosti znašati 100 mcd/lux/m2. Barva za talne označbe je SIGNOHEL beli. Barvanje se prvič izvede takoj po polaganju obrabne asfaltne plasti, drugič pa po treh mesecih.</t>
  </si>
  <si>
    <t>PARKIRIŠČA IN DOSTOPNA CESTA</t>
  </si>
  <si>
    <t>Odvoz izkopanega materiala v predelavo gradbenih odpadkov, obračun v raščenem stanju, vse komplet</t>
  </si>
  <si>
    <t>Premaz stikov z bitumensko emulzijo na stiku z novim asfaltom, vse komplet</t>
  </si>
  <si>
    <t>Dobava in izdelava tamponske podlage 0 - 32 mm v debelini do 30 cm vključno z razgrinjanjem, utrjevanjem in valjanjem v plasteh v projektiranem naklonu, deformacijski modul  Ev2=100 MN/m2, komplet s planiranjem tampona +- 1 cm in skomprimiran na minimalni deformacijski modul Ev2 &gt; 100 MN/m2 in razmerjem Ev2/Ev1 =&lt; 2,2, utrditi na 98 % SPP, vse komplet</t>
  </si>
  <si>
    <t>Dobava in vgradnja stebričkov iz vroče pocinkanih cevi za vertikalno prometno signalizacijo, dolžina stebrička do 4,00 m, vključno s temeljem iz betonskih cevi fi 30 cm, dolžine 80 cm in napolnjen z betonom  C 12/15 in vsemi zemeljskimi (izkop, zasip) in pomožnimi deli, vse komplet</t>
  </si>
  <si>
    <t>Dobava in montaža prometnih znakov  (2201) velikosti fi 60 cm, folija RA3 vrste, z vsemi  pomožnimi deli in vsem pritrdilnim materialom, vse komplet</t>
  </si>
  <si>
    <t>Dobava in montaža prometnih znakov  (2407) velikosti 60/60 cm, folija RA3 vrste, z vsemi  pomožnimi deli in vsem pritrdilnim materialom, vse komplet</t>
  </si>
  <si>
    <t>Dobava in montaža prometnih znakov  (3204-1) velikosti 60/60 cm, folija RA3 vrste, z vsemi  pomožnimi deli in vsem pritrdilnim materialom, vse komplet</t>
  </si>
  <si>
    <t>Izdelava talne označbe za parkirišča, širine 10 cm</t>
  </si>
  <si>
    <t>Izdelava talne označbe -  rumena črta 5332</t>
  </si>
  <si>
    <t>Izdelava talne označbe -  zaporna ploskev 5321</t>
  </si>
  <si>
    <t>Finalno čiščenje gradbišča (obračuna se asfaltne površine).</t>
  </si>
  <si>
    <t>Nadzor geomehanika nad izvajanjem zemeljskih del</t>
  </si>
  <si>
    <t>Strojni izkop zemljine v terenu III. - IV. ktg. v debelini do 75 cm, z direktnim nakladanjem materiala na prevozno sredstvo. Obračun po dejansko izvršenih delih in v raščenem stanju, vse komplet</t>
  </si>
  <si>
    <t xml:space="preserve">Izdelava nosilne plasti bituminizirane zmesi AC 22 base B 50/70 A3 v debelini 7 cm (31 552) </t>
  </si>
  <si>
    <t>Izdelava obrabne in zaporne plasti bituminizirane zmesi AC 11 surf B 50/70 A4 v debelini 4 cm (32 273) vključno s predhodnim pobrizgom, vse komplet</t>
  </si>
  <si>
    <t>Izdelava zemeljskega planuma ceste v projektiranem naklonu zbitosti 95 % po SPP.</t>
  </si>
  <si>
    <t>Dobava in izdelava tamponske podlage 0 - 64 mm v debelini do 40 cm vključno z razgrinjanjem, utrjevanjem in valjanjem v plasteh v projektiranem naklonu, deformacijski modul  Ev2=100 MN/m2, komplet s planiranjem tampona +- 1 cm in skomprimiran na minimalni deformacijski modul Ev2 &gt; 100 MN/m2 in razmerjem Ev2/Ev1 =&lt; 2,2, utrditi na 98 % SPP, vse komplet</t>
  </si>
  <si>
    <t>Dobava in vgradnja geotekstila180g/m2.</t>
  </si>
  <si>
    <t>Izvedba finega planuma cestnega ustroja</t>
  </si>
  <si>
    <t>Določitev mikrolokacije podzemnih komunalnih naprav, vse komplet</t>
  </si>
  <si>
    <t>Rezanje asfalta</t>
  </si>
  <si>
    <t>Odstranitev asfalta v debelini cca do 10 cm ter odvoz v predelavo gradbenih odpadkov, vse komplet</t>
  </si>
  <si>
    <t>Rezkanje asfalta ter predelava za nadaljno uporabo, vse komplet</t>
  </si>
  <si>
    <t>Obrezovanje obstoječih živih mej višine do 1,0 m z odvozom v predelavo gradbenih odpadkov, vse komplet</t>
  </si>
  <si>
    <t>Odstranitev obstoječih betonskih, ltž pokrovov in rešetk ter odvoz v predelavo gradbenih odpadkov, vse komplet</t>
  </si>
  <si>
    <t>Prilagoditev ltž pokrovov na novo višino vključno z obdelavo jaška, dobavo in vgraditev pokrova z razbremenilno ploščo</t>
  </si>
  <si>
    <t>kvadratni vijačeni pokrovi nosilnosti 400 kN na zaklep s protihrupnim vložkom in tesnilno gumo (npr. art 802a LIVAR)</t>
  </si>
  <si>
    <t>okrogli vijačeni pokrovi nosilnosti 400 kN na zaklep z vijakom,  protihrupnim vložkom, tesnilno gumo in betonskim vencem (npr. art 604a ali 605a LIVAR)</t>
  </si>
  <si>
    <t>Odstranitev obstoječih betonskih cestnih in vrtnih robnikov komplet s temeljem ter odvozom v predelavo gradbenih odpadkov, vse komplet</t>
  </si>
  <si>
    <t>Dobava in vgraditev predfabriciranega pogreznjenega robnika iz cementnega betona  s prerezom 10/20 cm vključno s fugiranjem</t>
  </si>
  <si>
    <t xml:space="preserve">Dobava in vgradnja  predfabriciranih dvignjenih robnikov iz cementnega betona s prerezom 15/25cm vključno s fugiranjem </t>
  </si>
  <si>
    <t>Komplet C25/30 poraba 0,12m3/m1.</t>
  </si>
  <si>
    <t>Komplet C25/30 poraba 0,09 m3/m1.</t>
  </si>
  <si>
    <t>Predpražnik</t>
  </si>
  <si>
    <t>Napis</t>
  </si>
  <si>
    <t>Oznake</t>
  </si>
  <si>
    <t>Izdelava elaboratov, požar, hrup, itd</t>
  </si>
  <si>
    <t>Dobava, izdelava in montaža linijske jeklene ograje enostavne izvedbe izdelane iz okvirja ploščato železo 60/6 mm, segmenti dolžine 1 m , s pokončnimi palicami v rastru &lt;12cm fi 1cm palice so vijačene v pasnice s vijakom s prirezano glavo, utopljeni vijak inox, vse temelji premaz in prašno barvano v tonu po izboru projektanta, segmenti privijačeni na pokončno pasnico 60/6mm s privarjenimi ušesi za pritrditev v AB stopnišno ramo, s dvokomponentnim lepilom , 2x rokodržaj inox cev fi 50mmin na višini 65 cm in 95 cm , zajeti v ceno vsa potrebna dela, obračun m1.</t>
  </si>
  <si>
    <r>
      <t xml:space="preserve">V enotnih cenah zajeti strošek izdelave vseh potrebnih meritev, pregledov, atestov, črpanje vode iz gradbene jame, zavarovanje gradbene jame, sprotna izdelava geodetskega posnetka (pogoj za obračun). Upoštevati veljavne tehnične predpise in normative, predpise iz varstva pri delu ter projektno dokumentacijo. V ceni izkopa zajeti: vse potrebne začasne prehode, izvedba potrebnih by passov in provizorijev, strošek pazljivega izkopa ob obstoječi podzemni komunalni infrastrukturi, ki se ohranja, </t>
    </r>
    <r>
      <rPr>
        <b/>
        <sz val="11"/>
        <color rgb="FFFF0000"/>
        <rFont val="Humnst777 Cn BT"/>
        <charset val="238"/>
      </rPr>
      <t>rušenje podzemne komunalne infrastrukture, kjer je to predvideno,</t>
    </r>
    <r>
      <rPr>
        <b/>
        <sz val="11"/>
        <rFont val="Humnst777 Cn BT"/>
        <family val="2"/>
      </rPr>
      <t xml:space="preserve"> stroške izdelave vseh potrebnih meritev (skladno s Posebnimi tehničnimi pogoji), vse začasne odvoze v gradbiščno deponijo vključno z ureditvijo deponije na gradbišču. Obračun v raščenem stanju, nasipna dela se obračunajo po prostornini zemljine v vgrajenem stanju. Izkop III. ktg. se odpelje v predelavo gradbenih odpadkov, z izkopom IV. - V. ktg. pa se po predhodni pripravi materiala, izvede zasip kanala. V cenah morajo biti upoštevane zmesi kamnitih zrn (tampon) in asfaltne plasti skladne z veljavnimi standardi (s certifikatom, izjavo o skladnosti po SIST EN 13108 - 1 do 7 oziroma SIST EN 1038 1 do 7, oziroma EC certifikatom o kontroli proizvodnje), izvajanje del skladno s smernicami in tehničnimi pogoji za graditev asfaltnih plasti TSC 06.300/06.410, 2009.  Med vgrajeno obrabnozaporno in nosilno asfaltno plastjo mora biti zagotovljena sila zlepljenosti in strižna sila skladno z zgoraj navedenim TSC.</t>
    </r>
  </si>
  <si>
    <r>
      <rPr>
        <b/>
        <sz val="10"/>
        <rFont val="Humnst777 Cn BT"/>
        <charset val="238"/>
      </rPr>
      <t>V enotnih cenah zajeti strošek izdelave vseh potrebnih meritev, pregledov, atestov, črpanje vode iz gradbene jame, zavarovanje gradbene jame, sprotna izdelava geodetskega posnetka (pogoj za obračun). Upoštevati veljavne tehnične predpise in normative, predpise iz varstva pri delu ter projektno dokumentacijo. V ceni izkopa zajeti: vse potrebne začasne prehode, izvedba potrebnih by passov in provizorijev, strošek pazljivega izkopa ob obstoječi podzemni komunalni infrastrukturi, ki se ohranja, stroške izdelave vseh potrebnih meritev (skladno s Posebnimi tehničnimi pogoji), vse začasne odvoze v gradbiščno deponijo vključno z ureditvijo deponije na gradbišču. Obračun v raščenem stanju, nasipna dela se obračunajo po prostornini zemljine v vgrajenem stanju. Izkop III. ktg. se odpelje v predelavo gradbenih odpadkov, z izkopom IV. - V. ktg. pa se po predhodni pripravi materiala, izvede zasip kanala. V cenah morajo biti upoštevane zmesi kamnitih zrn (tampon) in asfaltne plasti skladne z veljavnimi standardi (s certifikatom, izjavo o skladnosti po SIST EN 13108 - 1 do 7 oziroma SIST EN 1038 1 do 7, oziroma EC certifikatom o kontroli proizvodnje), izvajanje del skladno s smernicami in tehničnimi pogoji za graditev asfaltnih plasti TSC 06.300/06.410, 2009.  Med vgrajeno obrabnozaporno in nosilno asfaltno plastjo mora biti zagotovljena sila zlepljenosti in strižna sila skladno z zgoraj navedenim TSC.                                                                    Vse talne oznake morajo biti reflektirajoče in so izvedene z enokomponentno barvo. Debelina nanosa barve mora znašati 250 µm suhega filma, zaradi vidljivosti označb v nočnem času se takoj po nanosu barve posuje pobarvano površino s steklenimi kroglicami (250 g steklenih kroglic na m2). Refleksija, ki jo dajejo steklene kroglice mora ves čas uporabnosti znašati 100 mcd/lux/m2. Barva za talne označbe je SIGNOHEL beli. Barvanje se prvič izvede takoj po polaganju obrabne asfaltne plasti, drugič pa po treh mesecih</t>
    </r>
    <r>
      <rPr>
        <b/>
        <sz val="11"/>
        <rFont val="Humnst777 Cn BT"/>
        <family val="2"/>
      </rPr>
      <t>.</t>
    </r>
  </si>
  <si>
    <r>
      <t xml:space="preserve">SPLOŠNA OPOMBA: </t>
    </r>
    <r>
      <rPr>
        <b/>
        <sz val="11"/>
        <rFont val="Humnst777 Cn BT"/>
        <family val="2"/>
      </rPr>
      <t>PZI</t>
    </r>
    <r>
      <rPr>
        <sz val="11"/>
        <rFont val="Humnst777 Cn BT"/>
        <family val="2"/>
      </rPr>
      <t xml:space="preserve"> projektantski popis  je izdelan na podlagi </t>
    </r>
    <r>
      <rPr>
        <i/>
        <sz val="11"/>
        <rFont val="Humnst777 Cn BT"/>
        <family val="2"/>
      </rPr>
      <t xml:space="preserve">načrta </t>
    </r>
    <r>
      <rPr>
        <sz val="11"/>
        <rFont val="Humnst777 Cn BT"/>
        <family val="2"/>
      </rPr>
      <t>arhitekture št. projekta_</t>
    </r>
    <r>
      <rPr>
        <b/>
        <sz val="11"/>
        <rFont val="Humnst777 Cn BT"/>
        <charset val="238"/>
      </rPr>
      <t>19 - 034- 117 - April 2020 za prizidavo ZD doma,</t>
    </r>
    <r>
      <rPr>
        <sz val="11"/>
        <rFont val="Humnst777 Cn BT"/>
        <family val="2"/>
      </rPr>
      <t xml:space="preserve"> razgovora z odgovornim projektantom ter posameznimi ostalimi projektanti in načrtovalci. Popis zajema gradbena in obrtniška. V sledečem popisu morajo biti v vseh postavkah vkalkulirane in upoštevane sledeče pripombe:  </t>
    </r>
  </si>
  <si>
    <t>ŠT. PROJEKTA: 19 - 034 - 117</t>
  </si>
  <si>
    <t>D.1</t>
  </si>
  <si>
    <t>D.2</t>
  </si>
  <si>
    <t xml:space="preserve">STROJNE INŠTALACIJE </t>
  </si>
  <si>
    <t xml:space="preserve">ELEKTRO INŠTALACIJE </t>
  </si>
  <si>
    <r>
      <t xml:space="preserve">ELEKTRO INŠTALACIJE 
</t>
    </r>
    <r>
      <rPr>
        <b/>
        <i/>
        <sz val="10"/>
        <rFont val="Humnst777 Cn BT"/>
        <charset val="238"/>
      </rPr>
      <t>protivlom, videonadzor, jav.požara</t>
    </r>
  </si>
  <si>
    <t>Nepredvidena dela, obračun po dejanskih stroških: po dejansko porabljenem času delavcev, gradbene mehanizacije in porabo materiala po kalkulativnih cenah, z vpisom v gradbeni dnevnik in predhodno potrjeno s strani investitorja oz.nadzora. - ocena 3%</t>
  </si>
  <si>
    <t>Razna dodatna in nepredvidena dela. Obračun se bo vršil na podlagi dejansko porabljenega časa in materiala evidentiranega v gradbenem dnevniku in potrjenega od nadzornega organa (ocenjeno 10% parkirišča in poti).</t>
  </si>
  <si>
    <t xml:space="preserv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</si>
</sst>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64" formatCode="#,##0.00\ &quot;€&quot;"/>
    <numFmt numFmtId="165" formatCode="_-* #,##0.00\ _S_I_T_-;\-* #,##0.00\ _S_I_T_-;_-* \-??\ _S_I_T_-;_-@_-"/>
    <numFmt numFmtId="166" formatCode="[$-424]General"/>
    <numFmt numFmtId="167" formatCode="#,##0.00\ [$€-1]"/>
    <numFmt numFmtId="168" formatCode="0.0%"/>
    <numFmt numFmtId="169" formatCode="_-* #,##0.00\ &quot;SIT&quot;_-;\-* #,##0.00\ &quot;SIT&quot;_-;_-* &quot;-&quot;??\ &quot;SIT&quot;_-;_-@_-"/>
    <numFmt numFmtId="170" formatCode="#,##0.0"/>
    <numFmt numFmtId="171" formatCode="#,##0.00\ _S_I_T"/>
  </numFmts>
  <fonts count="66">
    <font>
      <sz val="11"/>
      <color theme="1"/>
      <name val="Calibri"/>
      <family val="2"/>
      <charset val="238"/>
      <scheme val="minor"/>
    </font>
    <font>
      <sz val="10"/>
      <name val="Arial"/>
      <family val="2"/>
      <charset val="238"/>
    </font>
    <font>
      <sz val="11"/>
      <color theme="1"/>
      <name val="Arial Narrow"/>
      <family val="2"/>
      <charset val="238"/>
    </font>
    <font>
      <sz val="9"/>
      <name val="Courier New CE"/>
      <family val="3"/>
      <charset val="238"/>
    </font>
    <font>
      <sz val="10"/>
      <name val="Arial CE"/>
      <family val="2"/>
      <charset val="238"/>
    </font>
    <font>
      <sz val="11"/>
      <color indexed="9"/>
      <name val="Calibri"/>
      <family val="2"/>
      <charset val="238"/>
    </font>
    <font>
      <sz val="11"/>
      <color indexed="20"/>
      <name val="Calibri"/>
      <family val="2"/>
      <charset val="238"/>
    </font>
    <font>
      <b/>
      <sz val="11"/>
      <color indexed="52"/>
      <name val="Calibri"/>
      <family val="2"/>
      <charset val="238"/>
    </font>
    <font>
      <b/>
      <sz val="11"/>
      <color indexed="9"/>
      <name val="Calibri"/>
      <family val="2"/>
      <charset val="238"/>
    </font>
    <font>
      <i/>
      <sz val="11"/>
      <color indexed="23"/>
      <name val="Calibri"/>
      <family val="2"/>
      <charset val="238"/>
    </font>
    <font>
      <b/>
      <sz val="15"/>
      <color indexed="56"/>
      <name val="Calibri"/>
      <family val="2"/>
      <charset val="238"/>
    </font>
    <font>
      <b/>
      <sz val="13"/>
      <color indexed="56"/>
      <name val="Calibri"/>
      <family val="2"/>
      <charset val="238"/>
    </font>
    <font>
      <b/>
      <sz val="11"/>
      <color indexed="56"/>
      <name val="Calibri"/>
      <family val="2"/>
      <charset val="238"/>
    </font>
    <font>
      <sz val="11"/>
      <color indexed="62"/>
      <name val="Calibri"/>
      <family val="2"/>
      <charset val="238"/>
    </font>
    <font>
      <sz val="11"/>
      <color indexed="52"/>
      <name val="Calibri"/>
      <family val="2"/>
      <charset val="238"/>
    </font>
    <font>
      <sz val="11"/>
      <color indexed="60"/>
      <name val="Calibri"/>
      <family val="2"/>
      <charset val="238"/>
    </font>
    <font>
      <b/>
      <sz val="11"/>
      <color indexed="8"/>
      <name val="Calibri"/>
      <family val="2"/>
      <charset val="238"/>
    </font>
    <font>
      <sz val="11"/>
      <color indexed="8"/>
      <name val="Arial"/>
      <family val="2"/>
      <charset val="238"/>
    </font>
    <font>
      <sz val="11"/>
      <color indexed="8"/>
      <name val="Arial"/>
      <family val="2"/>
    </font>
    <font>
      <sz val="10"/>
      <name val="Arial CE"/>
    </font>
    <font>
      <sz val="10"/>
      <name val="Arial CE"/>
      <charset val="238"/>
    </font>
    <font>
      <sz val="10"/>
      <name val="Helv"/>
      <family val="2"/>
      <charset val="204"/>
    </font>
    <font>
      <sz val="11"/>
      <color indexed="8"/>
      <name val="Calibri"/>
      <family val="2"/>
      <charset val="238"/>
    </font>
    <font>
      <sz val="11"/>
      <color indexed="17"/>
      <name val="Calibri"/>
      <family val="2"/>
      <charset val="238"/>
    </font>
    <font>
      <b/>
      <sz val="11"/>
      <color indexed="63"/>
      <name val="Calibri"/>
      <family val="2"/>
      <charset val="238"/>
    </font>
    <font>
      <b/>
      <sz val="18"/>
      <color indexed="56"/>
      <name val="Cambria"/>
      <family val="2"/>
      <charset val="238"/>
    </font>
    <font>
      <sz val="11"/>
      <color indexed="10"/>
      <name val="Calibri"/>
      <family val="2"/>
      <charset val="238"/>
    </font>
    <font>
      <sz val="10"/>
      <name val="Times New Roman CE"/>
      <family val="1"/>
      <charset val="238"/>
    </font>
    <font>
      <sz val="11"/>
      <color theme="1"/>
      <name val="Calibri"/>
      <family val="2"/>
      <charset val="238"/>
      <scheme val="minor"/>
    </font>
    <font>
      <sz val="10"/>
      <color rgb="FF000000"/>
      <name val="Arial"/>
      <family val="2"/>
      <charset val="238"/>
    </font>
    <font>
      <b/>
      <sz val="9"/>
      <color rgb="FF000000"/>
      <name val="Tahoma"/>
      <family val="2"/>
      <charset val="238"/>
    </font>
    <font>
      <sz val="8"/>
      <color rgb="FF000000"/>
      <name val="Tahoma"/>
      <family val="2"/>
      <charset val="238"/>
    </font>
    <font>
      <sz val="7"/>
      <color rgb="FF000000"/>
      <name val="Tahoma"/>
      <family val="2"/>
      <charset val="238"/>
    </font>
    <font>
      <b/>
      <sz val="7"/>
      <color rgb="FF000000"/>
      <name val="Tahoma"/>
      <family val="2"/>
      <charset val="238"/>
    </font>
    <font>
      <b/>
      <sz val="8"/>
      <color rgb="FF000000"/>
      <name val="Tahoma"/>
      <family val="2"/>
      <charset val="238"/>
    </font>
    <font>
      <sz val="12"/>
      <color theme="1"/>
      <name val="Humnst777 Cn BT"/>
      <family val="2"/>
    </font>
    <font>
      <b/>
      <sz val="12"/>
      <name val="Humnst777 Cn BT"/>
      <family val="2"/>
    </font>
    <font>
      <sz val="10"/>
      <color theme="1"/>
      <name val="Humnst777 Cn BT"/>
      <family val="2"/>
    </font>
    <font>
      <b/>
      <sz val="10"/>
      <name val="Humnst777 Cn BT"/>
      <family val="2"/>
    </font>
    <font>
      <sz val="12"/>
      <name val="Humnst777 Cn BT"/>
      <family val="2"/>
    </font>
    <font>
      <b/>
      <sz val="22"/>
      <name val="Humnst777 Cn BT"/>
      <family val="2"/>
    </font>
    <font>
      <b/>
      <i/>
      <sz val="12"/>
      <name val="Humnst777 Cn BT"/>
      <family val="2"/>
    </font>
    <font>
      <b/>
      <i/>
      <sz val="12"/>
      <color rgb="FFFF0000"/>
      <name val="Humnst777 Cn BT"/>
      <family val="2"/>
    </font>
    <font>
      <sz val="11"/>
      <color rgb="FF9C0006"/>
      <name val="Calibri"/>
      <family val="2"/>
      <charset val="238"/>
      <scheme val="minor"/>
    </font>
    <font>
      <sz val="11"/>
      <name val="Calibri"/>
      <family val="2"/>
      <charset val="238"/>
    </font>
    <font>
      <sz val="11"/>
      <name val="Calibri"/>
      <family val="2"/>
      <charset val="238"/>
    </font>
    <font>
      <sz val="11"/>
      <name val="Humnst777 Cn BT"/>
      <family val="2"/>
    </font>
    <font>
      <b/>
      <sz val="11"/>
      <name val="Humnst777 Cn BT"/>
      <family val="2"/>
    </font>
    <font>
      <strike/>
      <sz val="11"/>
      <name val="Humnst777 Cn BT"/>
      <family val="2"/>
    </font>
    <font>
      <sz val="11"/>
      <color theme="1"/>
      <name val="Humnst777 Cn BT"/>
      <family val="2"/>
    </font>
    <font>
      <b/>
      <sz val="11"/>
      <color theme="1"/>
      <name val="Humnst777 Cn BT"/>
      <family val="2"/>
    </font>
    <font>
      <b/>
      <u/>
      <sz val="11"/>
      <name val="Humnst777 Cn BT"/>
      <family val="2"/>
    </font>
    <font>
      <i/>
      <sz val="11"/>
      <name val="Humnst777 Cn BT"/>
      <family val="2"/>
    </font>
    <font>
      <sz val="11"/>
      <color indexed="8"/>
      <name val="Humnst777 Cn BT"/>
      <family val="2"/>
    </font>
    <font>
      <u/>
      <sz val="11"/>
      <color indexed="8"/>
      <name val="Humnst777 Cn BT"/>
      <family val="2"/>
    </font>
    <font>
      <sz val="11"/>
      <color rgb="FF000000"/>
      <name val="Humnst777 Cn BT"/>
      <family val="2"/>
    </font>
    <font>
      <b/>
      <sz val="11"/>
      <color rgb="FF000000"/>
      <name val="Humnst777 Cn BT"/>
      <family val="2"/>
    </font>
    <font>
      <sz val="11"/>
      <color indexed="10"/>
      <name val="Humnst777 Cn BT"/>
      <family val="2"/>
    </font>
    <font>
      <b/>
      <sz val="11"/>
      <color rgb="FF002060"/>
      <name val="Humnst777 Cn BT"/>
      <family val="2"/>
    </font>
    <font>
      <sz val="14"/>
      <name val="Humnst777 Cn BT"/>
      <family val="2"/>
    </font>
    <font>
      <b/>
      <sz val="14"/>
      <name val="Humnst777 Cn BT"/>
      <family val="2"/>
    </font>
    <font>
      <b/>
      <sz val="11"/>
      <color rgb="FFFF0000"/>
      <name val="Humnst777 Cn BT"/>
      <charset val="238"/>
    </font>
    <font>
      <b/>
      <sz val="10"/>
      <name val="Humnst777 Cn BT"/>
      <charset val="238"/>
    </font>
    <font>
      <b/>
      <sz val="11"/>
      <name val="Humnst777 Cn BT"/>
      <charset val="238"/>
    </font>
    <font>
      <b/>
      <i/>
      <sz val="10"/>
      <name val="Humnst777 Cn BT"/>
      <charset val="238"/>
    </font>
    <font>
      <sz val="11"/>
      <color rgb="FF00B050"/>
      <name val="Humnst777 Cn BT"/>
      <family val="2"/>
    </font>
  </fonts>
  <fills count="31">
    <fill>
      <patternFill patternType="none"/>
    </fill>
    <fill>
      <patternFill patternType="gray125"/>
    </fill>
    <fill>
      <patternFill patternType="solid">
        <fgColor theme="0"/>
        <bgColor indexed="64"/>
      </patternFill>
    </fill>
    <fill>
      <patternFill patternType="solid">
        <fgColor indexed="45"/>
        <bgColor indexed="29"/>
      </patternFill>
    </fill>
    <fill>
      <patternFill patternType="solid">
        <fgColor indexed="47"/>
        <bgColor indexed="13"/>
      </patternFill>
    </fill>
    <fill>
      <patternFill patternType="solid">
        <fgColor indexed="20"/>
        <bgColor indexed="36"/>
      </patternFill>
    </fill>
    <fill>
      <patternFill patternType="solid">
        <fgColor indexed="49"/>
        <bgColor indexed="40"/>
      </patternFill>
    </fill>
    <fill>
      <patternFill patternType="solid">
        <fgColor indexed="62"/>
        <bgColor indexed="56"/>
      </patternFill>
    </fill>
    <fill>
      <patternFill patternType="solid">
        <fgColor indexed="10"/>
        <bgColor indexed="25"/>
      </patternFill>
    </fill>
    <fill>
      <patternFill patternType="solid">
        <fgColor indexed="57"/>
        <bgColor indexed="21"/>
      </patternFill>
    </fill>
    <fill>
      <patternFill patternType="solid">
        <fgColor indexed="53"/>
        <bgColor indexed="52"/>
      </patternFill>
    </fill>
    <fill>
      <patternFill patternType="solid">
        <fgColor indexed="22"/>
        <bgColor indexed="31"/>
      </patternFill>
    </fill>
    <fill>
      <patternFill patternType="solid">
        <fgColor indexed="55"/>
        <bgColor indexed="23"/>
      </patternFill>
    </fill>
    <fill>
      <patternFill patternType="solid">
        <fgColor indexed="43"/>
        <bgColor indexed="26"/>
      </patternFill>
    </fill>
    <fill>
      <patternFill patternType="solid">
        <fgColor indexed="26"/>
        <bgColor indexed="9"/>
      </patternFill>
    </fill>
    <fill>
      <patternFill patternType="solid">
        <fgColor indexed="31"/>
        <bgColor indexed="22"/>
      </patternFill>
    </fill>
    <fill>
      <patternFill patternType="solid">
        <fgColor indexed="42"/>
        <bgColor indexed="27"/>
      </patternFill>
    </fill>
    <fill>
      <patternFill patternType="solid">
        <fgColor indexed="46"/>
        <bgColor indexed="24"/>
      </patternFill>
    </fill>
    <fill>
      <patternFill patternType="solid">
        <fgColor indexed="27"/>
        <bgColor indexed="41"/>
      </patternFill>
    </fill>
    <fill>
      <patternFill patternType="solid">
        <fgColor indexed="47"/>
        <bgColor indexed="22"/>
      </patternFill>
    </fill>
    <fill>
      <patternFill patternType="solid">
        <fgColor indexed="44"/>
        <bgColor indexed="31"/>
      </patternFill>
    </fill>
    <fill>
      <patternFill patternType="solid">
        <fgColor indexed="29"/>
        <bgColor indexed="45"/>
      </patternFill>
    </fill>
    <fill>
      <patternFill patternType="solid">
        <fgColor indexed="11"/>
        <bgColor indexed="49"/>
      </patternFill>
    </fill>
    <fill>
      <patternFill patternType="solid">
        <fgColor indexed="51"/>
        <bgColor indexed="13"/>
      </patternFill>
    </fill>
    <fill>
      <patternFill patternType="solid">
        <fgColor indexed="30"/>
        <bgColor indexed="21"/>
      </patternFill>
    </fill>
    <fill>
      <patternFill patternType="solid">
        <fgColor indexed="52"/>
        <bgColor indexed="51"/>
      </patternFill>
    </fill>
    <fill>
      <patternFill patternType="solid">
        <fgColor indexed="10"/>
        <bgColor indexed="60"/>
      </patternFill>
    </fill>
    <fill>
      <patternFill patternType="solid">
        <fgColor theme="0" tint="-0.14999847407452621"/>
        <bgColor indexed="64"/>
      </patternFill>
    </fill>
    <fill>
      <patternFill patternType="solid">
        <fgColor rgb="FFFFC000"/>
        <bgColor indexed="64"/>
      </patternFill>
    </fill>
    <fill>
      <patternFill patternType="solid">
        <fgColor rgb="FFFFC7CE"/>
      </patternFill>
    </fill>
    <fill>
      <patternFill patternType="solid">
        <fgColor rgb="FFFFFFCC"/>
      </patternFill>
    </fill>
  </fills>
  <borders count="21">
    <border>
      <left/>
      <right/>
      <top/>
      <bottom/>
      <diagonal/>
    </border>
    <border>
      <left/>
      <right/>
      <top style="thin">
        <color indexed="64"/>
      </top>
      <bottom style="thin">
        <color indexed="64"/>
      </bottom>
      <diagonal/>
    </border>
    <border>
      <left/>
      <right/>
      <top/>
      <bottom style="thin">
        <color indexed="64"/>
      </bottom>
      <diagonal/>
    </border>
    <border>
      <left/>
      <right/>
      <top style="thin">
        <color indexed="64"/>
      </top>
      <bottom style="double">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right/>
      <top style="thin">
        <color auto="1"/>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thin">
        <color rgb="FFB2B2B2"/>
      </left>
      <right style="thin">
        <color rgb="FFB2B2B2"/>
      </right>
      <top style="thin">
        <color rgb="FFB2B2B2"/>
      </top>
      <bottom style="thin">
        <color rgb="FFB2B2B2"/>
      </bottom>
      <diagonal/>
    </border>
  </borders>
  <cellStyleXfs count="117">
    <xf numFmtId="0" fontId="0" fillId="0" borderId="0"/>
    <xf numFmtId="0" fontId="1" fillId="0" borderId="0"/>
    <xf numFmtId="0" fontId="1" fillId="0" borderId="0"/>
    <xf numFmtId="0" fontId="2" fillId="0" borderId="0"/>
    <xf numFmtId="0" fontId="3" fillId="0" borderId="0"/>
    <xf numFmtId="165" fontId="3" fillId="0" borderId="0"/>
    <xf numFmtId="0" fontId="5" fillId="9" borderId="0" applyNumberFormat="0" applyBorder="0" applyAlignment="0" applyProtection="0"/>
    <xf numFmtId="0" fontId="1" fillId="0" borderId="0"/>
    <xf numFmtId="0" fontId="4" fillId="0" borderId="0"/>
    <xf numFmtId="0" fontId="5" fillId="8" borderId="0" applyNumberFormat="0" applyBorder="0" applyAlignment="0" applyProtection="0"/>
    <xf numFmtId="0" fontId="5" fillId="10" borderId="0" applyNumberFormat="0" applyBorder="0" applyAlignment="0" applyProtection="0"/>
    <xf numFmtId="0" fontId="2" fillId="0" borderId="0"/>
    <xf numFmtId="0" fontId="4" fillId="0" borderId="0"/>
    <xf numFmtId="0" fontId="5" fillId="6" borderId="0" applyNumberFormat="0" applyBorder="0" applyAlignment="0" applyProtection="0"/>
    <xf numFmtId="0" fontId="6" fillId="3" borderId="0" applyNumberFormat="0" applyBorder="0" applyAlignment="0" applyProtection="0"/>
    <xf numFmtId="0" fontId="5" fillId="7" borderId="0" applyNumberFormat="0" applyBorder="0" applyAlignment="0" applyProtection="0"/>
    <xf numFmtId="0" fontId="5" fillId="5" borderId="0" applyNumberFormat="0" applyBorder="0" applyAlignment="0" applyProtection="0"/>
    <xf numFmtId="0" fontId="7" fillId="11" borderId="6" applyNumberFormat="0" applyAlignment="0" applyProtection="0"/>
    <xf numFmtId="0" fontId="8" fillId="12" borderId="7" applyNumberFormat="0" applyAlignment="0" applyProtection="0"/>
    <xf numFmtId="0" fontId="9" fillId="0" borderId="0" applyNumberFormat="0" applyFill="0" applyBorder="0" applyAlignment="0" applyProtection="0"/>
    <xf numFmtId="0" fontId="10" fillId="0" borderId="8" applyNumberFormat="0" applyFill="0" applyAlignment="0" applyProtection="0"/>
    <xf numFmtId="0" fontId="11" fillId="0" borderId="9" applyNumberFormat="0" applyFill="0" applyAlignment="0" applyProtection="0"/>
    <xf numFmtId="0" fontId="12" fillId="0" borderId="10" applyNumberFormat="0" applyFill="0" applyAlignment="0" applyProtection="0"/>
    <xf numFmtId="0" fontId="12" fillId="0" borderId="0" applyNumberFormat="0" applyFill="0" applyBorder="0" applyAlignment="0" applyProtection="0"/>
    <xf numFmtId="0" fontId="13" fillId="4" borderId="6" applyNumberFormat="0" applyAlignment="0" applyProtection="0"/>
    <xf numFmtId="0" fontId="14" fillId="0" borderId="11" applyNumberFormat="0" applyFill="0" applyAlignment="0" applyProtection="0"/>
    <xf numFmtId="0" fontId="15" fillId="13" borderId="0" applyNumberFormat="0" applyBorder="0" applyAlignment="0" applyProtection="0"/>
    <xf numFmtId="0" fontId="4" fillId="14" borderId="12" applyNumberFormat="0" applyAlignment="0" applyProtection="0"/>
    <xf numFmtId="9" fontId="4" fillId="0" borderId="0" applyFill="0" applyBorder="0" applyAlignment="0" applyProtection="0"/>
    <xf numFmtId="0" fontId="16" fillId="0" borderId="13" applyNumberFormat="0" applyFill="0" applyAlignment="0" applyProtection="0"/>
    <xf numFmtId="165" fontId="4" fillId="0" borderId="0" applyFill="0" applyBorder="0" applyAlignment="0" applyProtection="0"/>
    <xf numFmtId="0" fontId="4" fillId="0" borderId="0"/>
    <xf numFmtId="0" fontId="17" fillId="0" borderId="0"/>
    <xf numFmtId="0" fontId="18" fillId="0" borderId="0"/>
    <xf numFmtId="0" fontId="20" fillId="0" borderId="0"/>
    <xf numFmtId="0" fontId="19" fillId="0" borderId="0"/>
    <xf numFmtId="0" fontId="21" fillId="0" borderId="0"/>
    <xf numFmtId="9" fontId="21" fillId="0" borderId="0" applyFill="0" applyBorder="0" applyAlignment="0" applyProtection="0"/>
    <xf numFmtId="0" fontId="4" fillId="0" borderId="0"/>
    <xf numFmtId="0" fontId="22" fillId="15" borderId="0" applyNumberFormat="0" applyBorder="0" applyAlignment="0" applyProtection="0"/>
    <xf numFmtId="0" fontId="22" fillId="3"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22" fillId="18" borderId="0" applyNumberFormat="0" applyBorder="0" applyAlignment="0" applyProtection="0"/>
    <xf numFmtId="0" fontId="22" fillId="19" borderId="0" applyNumberFormat="0" applyBorder="0" applyAlignment="0" applyProtection="0"/>
    <xf numFmtId="0" fontId="22" fillId="20" borderId="0" applyNumberFormat="0" applyBorder="0" applyAlignment="0" applyProtection="0"/>
    <xf numFmtId="0" fontId="22" fillId="21" borderId="0" applyNumberFormat="0" applyBorder="0" applyAlignment="0" applyProtection="0"/>
    <xf numFmtId="0" fontId="22" fillId="22" borderId="0" applyNumberFormat="0" applyBorder="0" applyAlignment="0" applyProtection="0"/>
    <xf numFmtId="0" fontId="22" fillId="17" borderId="0" applyNumberFormat="0" applyBorder="0" applyAlignment="0" applyProtection="0"/>
    <xf numFmtId="0" fontId="22" fillId="20" borderId="0" applyNumberFormat="0" applyBorder="0" applyAlignment="0" applyProtection="0"/>
    <xf numFmtId="0" fontId="22" fillId="23" borderId="0" applyNumberFormat="0" applyBorder="0" applyAlignment="0" applyProtection="0"/>
    <xf numFmtId="0" fontId="5" fillId="24" borderId="0" applyNumberFormat="0" applyBorder="0" applyAlignment="0" applyProtection="0"/>
    <xf numFmtId="0" fontId="5" fillId="21" borderId="0" applyNumberFormat="0" applyBorder="0" applyAlignment="0" applyProtection="0"/>
    <xf numFmtId="0" fontId="5" fillId="22" borderId="0" applyNumberFormat="0" applyBorder="0" applyAlignment="0" applyProtection="0"/>
    <xf numFmtId="0" fontId="5" fillId="5" borderId="0" applyNumberFormat="0" applyBorder="0" applyAlignment="0" applyProtection="0"/>
    <xf numFmtId="0" fontId="5" fillId="6" borderId="0" applyNumberFormat="0" applyBorder="0" applyAlignment="0" applyProtection="0"/>
    <xf numFmtId="0" fontId="5" fillId="25" borderId="0" applyNumberFormat="0" applyBorder="0" applyAlignment="0" applyProtection="0"/>
    <xf numFmtId="0" fontId="23" fillId="16" borderId="0" applyNumberFormat="0" applyBorder="0" applyAlignment="0" applyProtection="0"/>
    <xf numFmtId="0" fontId="24" fillId="11" borderId="14" applyNumberFormat="0" applyAlignment="0" applyProtection="0"/>
    <xf numFmtId="0" fontId="25" fillId="0" borderId="0" applyNumberFormat="0" applyFill="0" applyBorder="0" applyAlignment="0" applyProtection="0"/>
    <xf numFmtId="0" fontId="10" fillId="0" borderId="8" applyNumberFormat="0" applyFill="0" applyAlignment="0" applyProtection="0"/>
    <xf numFmtId="0" fontId="11" fillId="0" borderId="9" applyNumberFormat="0" applyFill="0" applyAlignment="0" applyProtection="0"/>
    <xf numFmtId="0" fontId="12" fillId="0" borderId="10" applyNumberFormat="0" applyFill="0" applyAlignment="0" applyProtection="0"/>
    <xf numFmtId="0" fontId="12" fillId="0" borderId="0" applyNumberFormat="0" applyFill="0" applyBorder="0" applyAlignment="0" applyProtection="0"/>
    <xf numFmtId="0" fontId="15" fillId="13" borderId="0" applyNumberFormat="0" applyBorder="0" applyAlignment="0" applyProtection="0"/>
    <xf numFmtId="0" fontId="21" fillId="14" borderId="12" applyNumberFormat="0" applyAlignment="0" applyProtection="0"/>
    <xf numFmtId="0" fontId="26" fillId="0" borderId="0" applyNumberFormat="0" applyFill="0" applyBorder="0" applyAlignment="0" applyProtection="0"/>
    <xf numFmtId="0" fontId="9" fillId="0" borderId="0" applyNumberFormat="0" applyFill="0" applyBorder="0" applyAlignment="0" applyProtection="0"/>
    <xf numFmtId="0" fontId="5" fillId="7" borderId="0" applyNumberFormat="0" applyBorder="0" applyAlignment="0" applyProtection="0"/>
    <xf numFmtId="0" fontId="5" fillId="26" borderId="0" applyNumberFormat="0" applyBorder="0" applyAlignment="0" applyProtection="0"/>
    <xf numFmtId="0" fontId="5" fillId="9" borderId="0" applyNumberFormat="0" applyBorder="0" applyAlignment="0" applyProtection="0"/>
    <xf numFmtId="0" fontId="5" fillId="5" borderId="0" applyNumberFormat="0" applyBorder="0" applyAlignment="0" applyProtection="0"/>
    <xf numFmtId="0" fontId="5" fillId="6" borderId="0" applyNumberFormat="0" applyBorder="0" applyAlignment="0" applyProtection="0"/>
    <xf numFmtId="0" fontId="5" fillId="10" borderId="0" applyNumberFormat="0" applyBorder="0" applyAlignment="0" applyProtection="0"/>
    <xf numFmtId="0" fontId="14" fillId="0" borderId="11" applyNumberFormat="0" applyFill="0" applyAlignment="0" applyProtection="0"/>
    <xf numFmtId="0" fontId="8" fillId="12" borderId="7" applyNumberFormat="0" applyAlignment="0" applyProtection="0"/>
    <xf numFmtId="0" fontId="7" fillId="11" borderId="6" applyNumberFormat="0" applyAlignment="0" applyProtection="0"/>
    <xf numFmtId="0" fontId="6" fillId="3" borderId="0" applyNumberFormat="0" applyBorder="0" applyAlignment="0" applyProtection="0"/>
    <xf numFmtId="0" fontId="13" fillId="19" borderId="6" applyNumberFormat="0" applyAlignment="0" applyProtection="0"/>
    <xf numFmtId="0" fontId="16" fillId="0" borderId="13" applyNumberFormat="0" applyFill="0" applyAlignment="0" applyProtection="0"/>
    <xf numFmtId="49" fontId="27" fillId="0" borderId="0">
      <alignment vertical="top"/>
      <protection locked="0"/>
    </xf>
    <xf numFmtId="0" fontId="1" fillId="0" borderId="0"/>
    <xf numFmtId="0" fontId="28" fillId="0" borderId="0"/>
    <xf numFmtId="0" fontId="4" fillId="0" borderId="0"/>
    <xf numFmtId="0" fontId="1" fillId="0" borderId="0"/>
    <xf numFmtId="166" fontId="29" fillId="0" borderId="0" applyBorder="0" applyProtection="0"/>
    <xf numFmtId="167" fontId="28" fillId="0" borderId="0"/>
    <xf numFmtId="9" fontId="28" fillId="0" borderId="0" applyFont="0" applyFill="0" applyBorder="0" applyAlignment="0" applyProtection="0"/>
    <xf numFmtId="0" fontId="30" fillId="0" borderId="0">
      <alignment horizontal="left" vertical="center"/>
    </xf>
    <xf numFmtId="0" fontId="31" fillId="0" borderId="0">
      <alignment horizontal="left" vertical="center"/>
    </xf>
    <xf numFmtId="0" fontId="32" fillId="0" borderId="0">
      <alignment horizontal="left" vertical="center"/>
    </xf>
    <xf numFmtId="0" fontId="31" fillId="0" borderId="0">
      <alignment horizontal="left" vertical="top"/>
    </xf>
    <xf numFmtId="0" fontId="31" fillId="0" borderId="0">
      <alignment horizontal="right" vertical="top"/>
    </xf>
    <xf numFmtId="0" fontId="31" fillId="0" borderId="0">
      <alignment horizontal="right" vertical="top"/>
    </xf>
    <xf numFmtId="0" fontId="32" fillId="0" borderId="0">
      <alignment horizontal="left" vertical="top"/>
    </xf>
    <xf numFmtId="0" fontId="30" fillId="0" borderId="0">
      <alignment horizontal="left" vertical="center"/>
    </xf>
    <xf numFmtId="0" fontId="30" fillId="0" borderId="0">
      <alignment horizontal="left" vertical="center"/>
    </xf>
    <xf numFmtId="0" fontId="30" fillId="0" borderId="0">
      <alignment horizontal="right" vertical="center"/>
    </xf>
    <xf numFmtId="0" fontId="30" fillId="0" borderId="0">
      <alignment horizontal="left" vertical="center"/>
    </xf>
    <xf numFmtId="0" fontId="30" fillId="0" borderId="0">
      <alignment horizontal="right" vertical="center"/>
    </xf>
    <xf numFmtId="0" fontId="30" fillId="0" borderId="0">
      <alignment horizontal="right" vertical="center"/>
    </xf>
    <xf numFmtId="0" fontId="33" fillId="0" borderId="0">
      <alignment horizontal="left" vertical="top"/>
    </xf>
    <xf numFmtId="0" fontId="34" fillId="0" borderId="0">
      <alignment horizontal="right" vertical="top"/>
    </xf>
    <xf numFmtId="0" fontId="33" fillId="0" borderId="0">
      <alignment horizontal="left"/>
    </xf>
    <xf numFmtId="0" fontId="31" fillId="0" borderId="0">
      <alignment horizontal="left"/>
    </xf>
    <xf numFmtId="0" fontId="33" fillId="0" borderId="0">
      <alignment horizontal="left" vertical="top"/>
    </xf>
    <xf numFmtId="0" fontId="31" fillId="0" borderId="0">
      <alignment horizontal="left" vertical="center"/>
    </xf>
    <xf numFmtId="0" fontId="31" fillId="0" borderId="0">
      <alignment horizontal="right" vertical="center"/>
    </xf>
    <xf numFmtId="0" fontId="34" fillId="0" borderId="0">
      <alignment horizontal="left" vertical="center"/>
    </xf>
    <xf numFmtId="0" fontId="34" fillId="0" borderId="0">
      <alignment horizontal="right" vertical="center"/>
    </xf>
    <xf numFmtId="0" fontId="34" fillId="0" borderId="0">
      <alignment horizontal="right" vertical="center"/>
    </xf>
    <xf numFmtId="0" fontId="31" fillId="0" borderId="0">
      <alignment horizontal="right" vertical="top"/>
    </xf>
    <xf numFmtId="0" fontId="43" fillId="29" borderId="0" applyNumberFormat="0" applyBorder="0" applyAlignment="0" applyProtection="0"/>
    <xf numFmtId="169" fontId="20" fillId="0" borderId="0" applyFont="0" applyFill="0" applyBorder="0" applyAlignment="0" applyProtection="0"/>
    <xf numFmtId="0" fontId="44" fillId="0" borderId="0"/>
    <xf numFmtId="0" fontId="44" fillId="30" borderId="20" applyNumberFormat="0" applyFont="0" applyAlignment="0" applyProtection="0"/>
    <xf numFmtId="0" fontId="45" fillId="0" borderId="0"/>
  </cellStyleXfs>
  <cellXfs count="329">
    <xf numFmtId="0" fontId="0" fillId="0" borderId="0" xfId="0"/>
    <xf numFmtId="0" fontId="35" fillId="0" borderId="0" xfId="0" applyFont="1"/>
    <xf numFmtId="4" fontId="36" fillId="2" borderId="0" xfId="0" applyNumberFormat="1" applyFont="1" applyFill="1" applyAlignment="1">
      <alignment vertical="center" wrapText="1"/>
    </xf>
    <xf numFmtId="164" fontId="36" fillId="2" borderId="0" xfId="0" applyNumberFormat="1" applyFont="1" applyFill="1" applyAlignment="1">
      <alignment vertical="center" wrapText="1"/>
    </xf>
    <xf numFmtId="0" fontId="37" fillId="0" borderId="0" xfId="0" applyFont="1"/>
    <xf numFmtId="49" fontId="38" fillId="2" borderId="0" xfId="0" applyNumberFormat="1" applyFont="1" applyFill="1" applyAlignment="1">
      <alignment horizontal="center" vertical="top"/>
    </xf>
    <xf numFmtId="0" fontId="38" fillId="2" borderId="0" xfId="0" applyFont="1" applyFill="1" applyAlignment="1">
      <alignment horizontal="justify" vertical="center" wrapText="1"/>
    </xf>
    <xf numFmtId="0" fontId="38" fillId="2" borderId="0" xfId="0" applyFont="1" applyFill="1" applyAlignment="1">
      <alignment horizontal="right" vertical="center" wrapText="1"/>
    </xf>
    <xf numFmtId="0" fontId="38" fillId="2" borderId="0" xfId="0" applyFont="1" applyFill="1" applyAlignment="1">
      <alignment vertical="center" wrapText="1"/>
    </xf>
    <xf numFmtId="4" fontId="38" fillId="2" borderId="0" xfId="0" applyNumberFormat="1" applyFont="1" applyFill="1" applyAlignment="1">
      <alignment vertical="center" wrapText="1"/>
    </xf>
    <xf numFmtId="164" fontId="38" fillId="2" borderId="0" xfId="0" applyNumberFormat="1" applyFont="1" applyFill="1" applyAlignment="1">
      <alignment vertical="center" wrapText="1"/>
    </xf>
    <xf numFmtId="49" fontId="36" fillId="2" borderId="2" xfId="0" applyNumberFormat="1" applyFont="1" applyFill="1" applyBorder="1" applyAlignment="1">
      <alignment horizontal="center" vertical="top"/>
    </xf>
    <xf numFmtId="0" fontId="36" fillId="2" borderId="2" xfId="0" applyFont="1" applyFill="1" applyBorder="1" applyAlignment="1">
      <alignment horizontal="justify" vertical="center" wrapText="1"/>
    </xf>
    <xf numFmtId="0" fontId="36" fillId="2" borderId="2" xfId="0" applyFont="1" applyFill="1" applyBorder="1" applyAlignment="1">
      <alignment horizontal="right" vertical="center" wrapText="1"/>
    </xf>
    <xf numFmtId="0" fontId="36" fillId="2" borderId="2" xfId="0" applyFont="1" applyFill="1" applyBorder="1" applyAlignment="1">
      <alignment vertical="center" wrapText="1"/>
    </xf>
    <xf numFmtId="49" fontId="39" fillId="0" borderId="0" xfId="1" applyNumberFormat="1" applyFont="1" applyAlignment="1">
      <alignment horizontal="center" vertical="center"/>
    </xf>
    <xf numFmtId="0" fontId="39" fillId="0" borderId="0" xfId="1" applyFont="1" applyAlignment="1">
      <alignment horizontal="left" vertical="center" wrapText="1"/>
    </xf>
    <xf numFmtId="0" fontId="39" fillId="0" borderId="0" xfId="1" applyFont="1"/>
    <xf numFmtId="4" fontId="39" fillId="0" borderId="0" xfId="1" applyNumberFormat="1" applyFont="1"/>
    <xf numFmtId="164" fontId="39" fillId="0" borderId="0" xfId="1" applyNumberFormat="1" applyFont="1" applyAlignment="1">
      <alignment vertical="center"/>
    </xf>
    <xf numFmtId="49" fontId="36" fillId="2" borderId="0" xfId="0" applyNumberFormat="1" applyFont="1" applyFill="1" applyAlignment="1">
      <alignment horizontal="center" vertical="top"/>
    </xf>
    <xf numFmtId="0" fontId="36" fillId="2" borderId="0" xfId="0" applyFont="1" applyFill="1" applyAlignment="1">
      <alignment horizontal="justify" vertical="center"/>
    </xf>
    <xf numFmtId="164" fontId="39" fillId="0" borderId="0" xfId="0" applyNumberFormat="1" applyFont="1"/>
    <xf numFmtId="0" fontId="39" fillId="0" borderId="0" xfId="1" applyFont="1" applyAlignment="1">
      <alignment horizontal="left" vertical="center"/>
    </xf>
    <xf numFmtId="164" fontId="36" fillId="0" borderId="0" xfId="0" applyNumberFormat="1" applyFont="1" applyAlignment="1">
      <alignment vertical="center"/>
    </xf>
    <xf numFmtId="9" fontId="35" fillId="0" borderId="0" xfId="87" applyFont="1"/>
    <xf numFmtId="49" fontId="36" fillId="0" borderId="0" xfId="1" applyNumberFormat="1" applyFont="1" applyAlignment="1">
      <alignment horizontal="center" vertical="center"/>
    </xf>
    <xf numFmtId="164" fontId="39" fillId="0" borderId="0" xfId="1" applyNumberFormat="1" applyFont="1"/>
    <xf numFmtId="49" fontId="36" fillId="2" borderId="15" xfId="0" applyNumberFormat="1" applyFont="1" applyFill="1" applyBorder="1" applyAlignment="1">
      <alignment horizontal="center" vertical="top"/>
    </xf>
    <xf numFmtId="0" fontId="36" fillId="2" borderId="15" xfId="0" applyFont="1" applyFill="1" applyBorder="1" applyAlignment="1">
      <alignment horizontal="justify" vertical="center"/>
    </xf>
    <xf numFmtId="0" fontId="35" fillId="0" borderId="15" xfId="0" applyFont="1" applyBorder="1"/>
    <xf numFmtId="164" fontId="36" fillId="0" borderId="15" xfId="0" applyNumberFormat="1" applyFont="1" applyBorder="1" applyAlignment="1">
      <alignment vertical="center"/>
    </xf>
    <xf numFmtId="49" fontId="36" fillId="27" borderId="0" xfId="0" applyNumberFormat="1" applyFont="1" applyFill="1" applyAlignment="1">
      <alignment horizontal="center" vertical="top"/>
    </xf>
    <xf numFmtId="0" fontId="36" fillId="27" borderId="0" xfId="0" applyFont="1" applyFill="1" applyAlignment="1">
      <alignment horizontal="justify" vertical="center"/>
    </xf>
    <xf numFmtId="0" fontId="39" fillId="27" borderId="0" xfId="1" applyFont="1" applyFill="1"/>
    <xf numFmtId="164" fontId="36" fillId="27" borderId="0" xfId="0" applyNumberFormat="1" applyFont="1" applyFill="1" applyAlignment="1">
      <alignment vertical="center"/>
    </xf>
    <xf numFmtId="0" fontId="36" fillId="0" borderId="19" xfId="1" applyFont="1" applyBorder="1" applyAlignment="1">
      <alignment horizontal="center" vertical="center"/>
    </xf>
    <xf numFmtId="0" fontId="41" fillId="27" borderId="0" xfId="0" applyFont="1" applyFill="1" applyAlignment="1">
      <alignment horizontal="justify" vertical="center"/>
    </xf>
    <xf numFmtId="1" fontId="46" fillId="0" borderId="0" xfId="1" applyNumberFormat="1" applyFont="1" applyAlignment="1">
      <alignment vertical="top"/>
    </xf>
    <xf numFmtId="0" fontId="46" fillId="0" borderId="0" xfId="1" applyFont="1" applyAlignment="1">
      <alignment horizontal="center"/>
    </xf>
    <xf numFmtId="4" fontId="46" fillId="0" borderId="0" xfId="1" applyNumberFormat="1" applyFont="1" applyAlignment="1">
      <alignment horizontal="center"/>
    </xf>
    <xf numFmtId="0" fontId="46" fillId="0" borderId="0" xfId="1" applyFont="1"/>
    <xf numFmtId="0" fontId="46" fillId="0" borderId="0" xfId="1" applyFont="1" applyAlignment="1">
      <alignment horizontal="left"/>
    </xf>
    <xf numFmtId="1" fontId="46" fillId="0" borderId="0" xfId="0" applyNumberFormat="1" applyFont="1" applyAlignment="1">
      <alignment vertical="top"/>
    </xf>
    <xf numFmtId="1" fontId="46" fillId="0" borderId="0" xfId="0" applyNumberFormat="1" applyFont="1" applyAlignment="1">
      <alignment vertical="top" wrapText="1"/>
    </xf>
    <xf numFmtId="0" fontId="46" fillId="0" borderId="0" xfId="0" applyFont="1" applyAlignment="1">
      <alignment horizontal="justify" vertical="top" wrapText="1"/>
    </xf>
    <xf numFmtId="4" fontId="46" fillId="0" borderId="0" xfId="0" applyNumberFormat="1" applyFont="1" applyAlignment="1">
      <alignment horizontal="right"/>
    </xf>
    <xf numFmtId="0" fontId="46" fillId="0" borderId="0" xfId="0" applyFont="1" applyAlignment="1">
      <alignment horizontal="center"/>
    </xf>
    <xf numFmtId="4" fontId="46" fillId="0" borderId="0" xfId="0" applyNumberFormat="1" applyFont="1" applyAlignment="1">
      <alignment horizontal="center"/>
    </xf>
    <xf numFmtId="164" fontId="46" fillId="0" borderId="0" xfId="0" applyNumberFormat="1" applyFont="1"/>
    <xf numFmtId="0" fontId="46" fillId="0" borderId="0" xfId="0" applyFont="1"/>
    <xf numFmtId="0" fontId="46" fillId="0" borderId="0" xfId="0" applyFont="1" applyAlignment="1">
      <alignment horizontal="left"/>
    </xf>
    <xf numFmtId="1" fontId="47" fillId="0" borderId="16" xfId="0" applyNumberFormat="1" applyFont="1" applyBorder="1" applyAlignment="1">
      <alignment vertical="top"/>
    </xf>
    <xf numFmtId="0" fontId="47" fillId="0" borderId="1" xfId="0" applyFont="1" applyBorder="1" applyAlignment="1">
      <alignment horizontal="justify" vertical="center" wrapText="1"/>
    </xf>
    <xf numFmtId="4" fontId="47" fillId="0" borderId="1" xfId="0" applyNumberFormat="1" applyFont="1" applyBorder="1" applyAlignment="1">
      <alignment horizontal="center" wrapText="1"/>
    </xf>
    <xf numFmtId="0" fontId="46" fillId="0" borderId="0" xfId="0" applyFont="1" applyAlignment="1">
      <alignment vertical="center" wrapText="1"/>
    </xf>
    <xf numFmtId="0" fontId="46" fillId="0" borderId="0" xfId="0" applyFont="1" applyAlignment="1">
      <alignment horizontal="left" vertical="center" wrapText="1"/>
    </xf>
    <xf numFmtId="1" fontId="46" fillId="0" borderId="2" xfId="0" applyNumberFormat="1" applyFont="1" applyBorder="1" applyAlignment="1">
      <alignment vertical="top"/>
    </xf>
    <xf numFmtId="0" fontId="46" fillId="0" borderId="2" xfId="0" applyFont="1" applyBorder="1" applyAlignment="1">
      <alignment horizontal="justify" vertical="center" wrapText="1"/>
    </xf>
    <xf numFmtId="4" fontId="46" fillId="0" borderId="2" xfId="0" applyNumberFormat="1" applyFont="1" applyBorder="1" applyAlignment="1">
      <alignment horizontal="center" wrapText="1"/>
    </xf>
    <xf numFmtId="1" fontId="46" fillId="27" borderId="1" xfId="0" applyNumberFormat="1" applyFont="1" applyFill="1" applyBorder="1" applyAlignment="1">
      <alignment vertical="top"/>
    </xf>
    <xf numFmtId="0" fontId="46" fillId="27" borderId="1" xfId="0" applyFont="1" applyFill="1" applyBorder="1" applyAlignment="1">
      <alignment horizontal="justify" vertical="center" wrapText="1"/>
    </xf>
    <xf numFmtId="4" fontId="46" fillId="27" borderId="1" xfId="0" applyNumberFormat="1" applyFont="1" applyFill="1" applyBorder="1" applyAlignment="1">
      <alignment horizontal="center" wrapText="1"/>
    </xf>
    <xf numFmtId="1" fontId="46" fillId="27" borderId="0" xfId="1" applyNumberFormat="1" applyFont="1" applyFill="1" applyAlignment="1">
      <alignment vertical="center"/>
    </xf>
    <xf numFmtId="0" fontId="46" fillId="0" borderId="0" xfId="1" applyFont="1" applyAlignment="1">
      <alignment horizontal="left" vertical="center" wrapText="1"/>
    </xf>
    <xf numFmtId="164" fontId="46" fillId="0" borderId="0" xfId="0" applyNumberFormat="1" applyFont="1" applyAlignment="1">
      <alignment horizontal="left"/>
    </xf>
    <xf numFmtId="1" fontId="46" fillId="27" borderId="3" xfId="1" applyNumberFormat="1" applyFont="1" applyFill="1" applyBorder="1" applyAlignment="1"/>
    <xf numFmtId="0" fontId="47" fillId="27" borderId="3" xfId="1" applyFont="1" applyFill="1" applyBorder="1" applyAlignment="1">
      <alignment horizontal="left" vertical="center" wrapText="1"/>
    </xf>
    <xf numFmtId="4" fontId="46" fillId="27" borderId="3" xfId="1" applyNumberFormat="1" applyFont="1" applyFill="1" applyBorder="1" applyAlignment="1">
      <alignment horizontal="center"/>
    </xf>
    <xf numFmtId="1" fontId="46" fillId="0" borderId="0" xfId="1" applyNumberFormat="1" applyFont="1" applyAlignment="1"/>
    <xf numFmtId="164" fontId="46" fillId="0" borderId="0" xfId="0" applyNumberFormat="1" applyFont="1" applyAlignment="1">
      <alignment horizontal="left" vertical="center" wrapText="1"/>
    </xf>
    <xf numFmtId="1" fontId="48" fillId="0" borderId="0" xfId="0" applyNumberFormat="1" applyFont="1" applyAlignment="1">
      <alignment vertical="top"/>
    </xf>
    <xf numFmtId="1" fontId="46" fillId="0" borderId="4" xfId="0" applyNumberFormat="1" applyFont="1" applyBorder="1" applyAlignment="1">
      <alignment vertical="center" wrapText="1"/>
    </xf>
    <xf numFmtId="39" fontId="46" fillId="0" borderId="4" xfId="0" applyNumberFormat="1" applyFont="1" applyBorder="1" applyAlignment="1">
      <alignment horizontal="center" vertical="center" wrapText="1"/>
    </xf>
    <xf numFmtId="0" fontId="46" fillId="0" borderId="4" xfId="0" applyFont="1" applyBorder="1" applyAlignment="1">
      <alignment horizontal="center" wrapText="1"/>
    </xf>
    <xf numFmtId="4" fontId="46" fillId="0" borderId="4" xfId="0" applyNumberFormat="1" applyFont="1" applyBorder="1" applyAlignment="1">
      <alignment horizontal="center" wrapText="1"/>
    </xf>
    <xf numFmtId="1" fontId="46" fillId="0" borderId="5" xfId="0" applyNumberFormat="1" applyFont="1" applyBorder="1" applyAlignment="1">
      <alignment vertical="center" wrapText="1"/>
    </xf>
    <xf numFmtId="39" fontId="46" fillId="0" borderId="5" xfId="0" applyNumberFormat="1" applyFont="1" applyBorder="1" applyAlignment="1">
      <alignment horizontal="center" vertical="center" wrapText="1"/>
    </xf>
    <xf numFmtId="0" fontId="46" fillId="0" borderId="5" xfId="0" applyFont="1" applyBorder="1" applyAlignment="1">
      <alignment horizontal="center" wrapText="1"/>
    </xf>
    <xf numFmtId="4" fontId="46" fillId="0" borderId="5" xfId="0" applyNumberFormat="1" applyFont="1" applyBorder="1" applyAlignment="1">
      <alignment horizontal="center" wrapText="1"/>
    </xf>
    <xf numFmtId="4" fontId="46" fillId="0" borderId="0" xfId="0" applyNumberFormat="1" applyFont="1" applyAlignment="1" applyProtection="1">
      <alignment horizontal="center"/>
      <protection locked="0"/>
    </xf>
    <xf numFmtId="0" fontId="46" fillId="0" borderId="0" xfId="0" applyFont="1" applyAlignment="1">
      <alignment horizontal="justify" vertical="center" wrapText="1"/>
    </xf>
    <xf numFmtId="4" fontId="46" fillId="0" borderId="0" xfId="0" applyNumberFormat="1" applyFont="1" applyAlignment="1">
      <alignment horizontal="right" wrapText="1"/>
    </xf>
    <xf numFmtId="0" fontId="46" fillId="0" borderId="0" xfId="0" applyFont="1" applyAlignment="1">
      <alignment horizontal="center" wrapText="1"/>
    </xf>
    <xf numFmtId="4" fontId="46" fillId="0" borderId="0" xfId="0" applyNumberFormat="1" applyFont="1" applyAlignment="1" applyProtection="1">
      <alignment horizontal="center" wrapText="1"/>
      <protection locked="0"/>
    </xf>
    <xf numFmtId="1" fontId="46" fillId="0" borderId="1" xfId="0" applyNumberFormat="1" applyFont="1" applyBorder="1" applyAlignment="1">
      <alignment vertical="top"/>
    </xf>
    <xf numFmtId="0" fontId="46" fillId="0" borderId="1" xfId="0" applyFont="1" applyBorder="1" applyAlignment="1">
      <alignment horizontal="justify" vertical="center" wrapText="1"/>
    </xf>
    <xf numFmtId="0" fontId="46" fillId="0" borderId="1" xfId="0" applyFont="1" applyBorder="1" applyAlignment="1">
      <alignment horizontal="center" wrapText="1"/>
    </xf>
    <xf numFmtId="4" fontId="46" fillId="0" borderId="0" xfId="0" applyNumberFormat="1" applyFont="1"/>
    <xf numFmtId="0" fontId="47" fillId="0" borderId="0" xfId="0" applyFont="1" applyAlignment="1">
      <alignment horizontal="center" vertical="top" wrapText="1"/>
    </xf>
    <xf numFmtId="1" fontId="46" fillId="27" borderId="3" xfId="0" applyNumberFormat="1" applyFont="1" applyFill="1" applyBorder="1" applyAlignment="1">
      <alignment vertical="top" wrapText="1"/>
    </xf>
    <xf numFmtId="0" fontId="46" fillId="27" borderId="3" xfId="0" applyFont="1" applyFill="1" applyBorder="1" applyAlignment="1">
      <alignment horizontal="justify" vertical="center" wrapText="1"/>
    </xf>
    <xf numFmtId="164" fontId="46" fillId="27" borderId="3" xfId="0" applyNumberFormat="1" applyFont="1" applyFill="1" applyBorder="1" applyAlignment="1">
      <alignment horizontal="right" vertical="center" wrapText="1"/>
    </xf>
    <xf numFmtId="1" fontId="46" fillId="0" borderId="1" xfId="0" applyNumberFormat="1" applyFont="1" applyBorder="1" applyAlignment="1">
      <alignment horizontal="right" vertical="top"/>
    </xf>
    <xf numFmtId="0" fontId="46" fillId="0" borderId="0" xfId="0" applyFont="1" applyAlignment="1">
      <alignment horizontal="right"/>
    </xf>
    <xf numFmtId="1" fontId="47" fillId="0" borderId="0" xfId="0" applyNumberFormat="1" applyFont="1" applyAlignment="1">
      <alignment vertical="top"/>
    </xf>
    <xf numFmtId="0" fontId="47" fillId="0" borderId="0" xfId="0" applyFont="1" applyAlignment="1">
      <alignment horizontal="justify" vertical="center" wrapText="1"/>
    </xf>
    <xf numFmtId="0" fontId="47" fillId="0" borderId="0" xfId="0" applyFont="1" applyAlignment="1">
      <alignment horizontal="center" wrapText="1"/>
    </xf>
    <xf numFmtId="0" fontId="46" fillId="0" borderId="0" xfId="0" applyFont="1" applyAlignment="1">
      <alignment horizontal="center" vertical="center" wrapText="1"/>
    </xf>
    <xf numFmtId="0" fontId="46" fillId="0" borderId="0" xfId="0" applyFont="1" applyAlignment="1">
      <alignment horizontal="left" vertical="top" wrapText="1"/>
    </xf>
    <xf numFmtId="0" fontId="46" fillId="0" borderId="0" xfId="0" applyFont="1" applyAlignment="1">
      <alignment horizontal="left" wrapText="1"/>
    </xf>
    <xf numFmtId="1" fontId="47" fillId="0" borderId="0" xfId="0" applyNumberFormat="1" applyFont="1" applyAlignment="1">
      <alignment vertical="top" wrapText="1"/>
    </xf>
    <xf numFmtId="1" fontId="46" fillId="0" borderId="2" xfId="0" applyNumberFormat="1" applyFont="1" applyBorder="1" applyAlignment="1">
      <alignment vertical="top" wrapText="1"/>
    </xf>
    <xf numFmtId="0" fontId="46" fillId="0" borderId="2" xfId="0" applyFont="1" applyBorder="1" applyAlignment="1">
      <alignment horizontal="left" vertical="center" wrapText="1"/>
    </xf>
    <xf numFmtId="0" fontId="47" fillId="0" borderId="0" xfId="0" applyFont="1" applyAlignment="1">
      <alignment horizontal="justify" vertical="top" wrapText="1"/>
    </xf>
    <xf numFmtId="0" fontId="47" fillId="0" borderId="0" xfId="0" applyFont="1" applyAlignment="1">
      <alignment horizontal="center"/>
    </xf>
    <xf numFmtId="4" fontId="46" fillId="0" borderId="0" xfId="0" applyNumberFormat="1" applyFont="1" applyAlignment="1">
      <alignment horizontal="left"/>
    </xf>
    <xf numFmtId="1" fontId="46" fillId="0" borderId="0" xfId="0" applyNumberFormat="1" applyFont="1" applyFill="1" applyBorder="1" applyAlignment="1" applyProtection="1">
      <alignment vertical="top" wrapText="1"/>
    </xf>
    <xf numFmtId="0" fontId="46" fillId="0" borderId="0" xfId="0" applyFont="1" applyFill="1" applyBorder="1" applyAlignment="1" applyProtection="1">
      <alignment horizontal="center" vertical="center" wrapText="1"/>
    </xf>
    <xf numFmtId="0" fontId="46" fillId="0" borderId="0" xfId="0" applyNumberFormat="1" applyFont="1" applyFill="1" applyBorder="1" applyAlignment="1" applyProtection="1">
      <alignment horizontal="center"/>
    </xf>
    <xf numFmtId="1" fontId="48" fillId="0" borderId="0" xfId="0" applyNumberFormat="1" applyFont="1" applyFill="1" applyBorder="1" applyAlignment="1" applyProtection="1">
      <alignment vertical="top" wrapText="1"/>
    </xf>
    <xf numFmtId="0" fontId="48" fillId="0" borderId="0" xfId="0" applyFont="1" applyFill="1" applyBorder="1" applyAlignment="1" applyProtection="1">
      <alignment horizontal="justify" vertical="top" wrapText="1"/>
    </xf>
    <xf numFmtId="0" fontId="48" fillId="0" borderId="0" xfId="0" applyNumberFormat="1" applyFont="1" applyFill="1" applyBorder="1" applyAlignment="1" applyProtection="1">
      <alignment horizontal="center"/>
    </xf>
    <xf numFmtId="4" fontId="48" fillId="0" borderId="0" xfId="0" applyNumberFormat="1" applyFont="1" applyAlignment="1" applyProtection="1">
      <alignment horizontal="center"/>
      <protection locked="0"/>
    </xf>
    <xf numFmtId="0" fontId="48" fillId="0" borderId="0" xfId="0" applyFont="1"/>
    <xf numFmtId="0" fontId="48" fillId="0" borderId="0" xfId="0" applyFont="1" applyAlignment="1">
      <alignment horizontal="left"/>
    </xf>
    <xf numFmtId="1" fontId="46" fillId="27" borderId="3" xfId="0" applyNumberFormat="1" applyFont="1" applyFill="1" applyBorder="1" applyAlignment="1">
      <alignment horizontal="right" vertical="top" wrapText="1"/>
    </xf>
    <xf numFmtId="0" fontId="46" fillId="27" borderId="3" xfId="0" applyFont="1" applyFill="1" applyBorder="1" applyAlignment="1">
      <alignment horizontal="center" wrapText="1"/>
    </xf>
    <xf numFmtId="4" fontId="46" fillId="27" borderId="3" xfId="0" applyNumberFormat="1" applyFont="1" applyFill="1" applyBorder="1" applyAlignment="1" applyProtection="1">
      <alignment horizontal="center" wrapText="1"/>
      <protection locked="0"/>
    </xf>
    <xf numFmtId="4" fontId="46" fillId="0" borderId="1" xfId="0" applyNumberFormat="1" applyFont="1" applyBorder="1" applyAlignment="1" applyProtection="1">
      <alignment horizontal="center" wrapText="1"/>
      <protection locked="0"/>
    </xf>
    <xf numFmtId="0" fontId="47" fillId="0" borderId="2" xfId="0" applyFont="1" applyBorder="1" applyAlignment="1">
      <alignment horizontal="justify" vertical="top" wrapText="1"/>
    </xf>
    <xf numFmtId="0" fontId="46" fillId="0" borderId="2" xfId="0" applyFont="1" applyBorder="1" applyAlignment="1">
      <alignment horizontal="justify" vertical="top" wrapText="1"/>
    </xf>
    <xf numFmtId="0" fontId="46" fillId="0" borderId="2" xfId="0" applyFont="1" applyBorder="1" applyAlignment="1">
      <alignment horizontal="center"/>
    </xf>
    <xf numFmtId="4" fontId="46" fillId="0" borderId="2" xfId="0" applyNumberFormat="1" applyFont="1" applyBorder="1" applyAlignment="1" applyProtection="1">
      <alignment horizontal="center"/>
      <protection locked="0"/>
    </xf>
    <xf numFmtId="1" fontId="46" fillId="0" borderId="0" xfId="0" applyNumberFormat="1" applyFont="1" applyBorder="1" applyAlignment="1">
      <alignment vertical="top"/>
    </xf>
    <xf numFmtId="0" fontId="46" fillId="0" borderId="0" xfId="0" applyFont="1" applyBorder="1" applyAlignment="1">
      <alignment horizontal="justify" vertical="top" wrapText="1"/>
    </xf>
    <xf numFmtId="0" fontId="46" fillId="0" borderId="0" xfId="0" applyFont="1" applyBorder="1" applyAlignment="1">
      <alignment horizontal="center"/>
    </xf>
    <xf numFmtId="4" fontId="46" fillId="0" borderId="0" xfId="0" applyNumberFormat="1" applyFont="1" applyBorder="1" applyAlignment="1" applyProtection="1">
      <alignment horizontal="center"/>
      <protection locked="0"/>
    </xf>
    <xf numFmtId="0" fontId="46" fillId="0" borderId="0" xfId="0" applyFont="1" applyFill="1" applyAlignment="1">
      <alignment horizontal="justify" vertical="top" wrapText="1"/>
    </xf>
    <xf numFmtId="2" fontId="46" fillId="0" borderId="0" xfId="0" applyNumberFormat="1" applyFont="1" applyAlignment="1">
      <alignment horizontal="left" wrapText="1"/>
    </xf>
    <xf numFmtId="0" fontId="46" fillId="0" borderId="0" xfId="0" applyFont="1" applyFill="1" applyAlignment="1">
      <alignment horizontal="left" vertical="top" wrapText="1"/>
    </xf>
    <xf numFmtId="0" fontId="47" fillId="0" borderId="0" xfId="0" applyFont="1" applyFill="1" applyAlignment="1">
      <alignment horizontal="justify" vertical="top" wrapText="1"/>
    </xf>
    <xf numFmtId="1" fontId="46" fillId="0" borderId="0" xfId="0" applyNumberFormat="1" applyFont="1" applyFill="1" applyAlignment="1">
      <alignment vertical="top" wrapText="1"/>
    </xf>
    <xf numFmtId="0" fontId="46" fillId="0" borderId="0" xfId="0" applyFont="1" applyFill="1" applyAlignment="1">
      <alignment horizontal="center"/>
    </xf>
    <xf numFmtId="4" fontId="46" fillId="0" borderId="0" xfId="0" applyNumberFormat="1" applyFont="1" applyFill="1" applyAlignment="1" applyProtection="1">
      <alignment horizontal="center"/>
      <protection locked="0"/>
    </xf>
    <xf numFmtId="0" fontId="49" fillId="0" borderId="0" xfId="0" applyFont="1" applyBorder="1"/>
    <xf numFmtId="4" fontId="49" fillId="0" borderId="0" xfId="0" applyNumberFormat="1" applyFont="1" applyBorder="1" applyAlignment="1">
      <alignment horizontal="center"/>
    </xf>
    <xf numFmtId="0" fontId="49" fillId="0" borderId="0" xfId="0" applyFont="1"/>
    <xf numFmtId="0" fontId="49" fillId="0" borderId="0" xfId="0" applyFont="1" applyAlignment="1">
      <alignment horizontal="left"/>
    </xf>
    <xf numFmtId="0" fontId="49" fillId="0" borderId="2" xfId="0" applyFont="1" applyBorder="1"/>
    <xf numFmtId="4" fontId="49" fillId="0" borderId="0" xfId="0" applyNumberFormat="1" applyFont="1"/>
    <xf numFmtId="4" fontId="46" fillId="28" borderId="0" xfId="0" applyNumberFormat="1" applyFont="1" applyFill="1" applyAlignment="1">
      <alignment horizontal="right" wrapText="1"/>
    </xf>
    <xf numFmtId="1" fontId="46" fillId="0" borderId="0" xfId="0" applyNumberFormat="1" applyFont="1" applyBorder="1" applyAlignment="1">
      <alignment horizontal="right" vertical="top" wrapText="1"/>
    </xf>
    <xf numFmtId="1" fontId="46" fillId="0" borderId="0" xfId="0" applyNumberFormat="1" applyFont="1" applyBorder="1" applyAlignment="1">
      <alignment vertical="top" wrapText="1"/>
    </xf>
    <xf numFmtId="0" fontId="46" fillId="0" borderId="0" xfId="0" applyFont="1" applyBorder="1" applyAlignment="1">
      <alignment horizontal="justify" vertical="center" wrapText="1"/>
    </xf>
    <xf numFmtId="0" fontId="46" fillId="0" borderId="0" xfId="0" applyFont="1" applyBorder="1" applyAlignment="1">
      <alignment horizontal="center" wrapText="1"/>
    </xf>
    <xf numFmtId="4" fontId="46" fillId="0" borderId="0" xfId="0" applyNumberFormat="1" applyFont="1" applyBorder="1" applyAlignment="1" applyProtection="1">
      <alignment horizontal="center" wrapText="1"/>
      <protection locked="0"/>
    </xf>
    <xf numFmtId="0" fontId="46" fillId="0" borderId="0" xfId="0" applyFont="1" applyAlignment="1">
      <alignment horizontal="right" vertical="top" wrapText="1"/>
    </xf>
    <xf numFmtId="0" fontId="47" fillId="0" borderId="0" xfId="0" applyFont="1" applyAlignment="1">
      <alignment horizontal="right" vertical="top" wrapText="1"/>
    </xf>
    <xf numFmtId="1" fontId="46" fillId="0" borderId="0" xfId="0" applyNumberFormat="1" applyFont="1" applyAlignment="1">
      <alignment horizontal="left" vertical="top" wrapText="1"/>
    </xf>
    <xf numFmtId="4" fontId="46" fillId="0" borderId="0" xfId="0" applyNumberFormat="1" applyFont="1" applyAlignment="1" applyProtection="1">
      <alignment horizontal="left"/>
      <protection locked="0"/>
    </xf>
    <xf numFmtId="1" fontId="46" fillId="0" borderId="15" xfId="0" applyNumberFormat="1" applyFont="1" applyFill="1" applyBorder="1" applyAlignment="1">
      <alignment horizontal="right" vertical="top" wrapText="1"/>
    </xf>
    <xf numFmtId="1" fontId="46" fillId="0" borderId="15" xfId="0" applyNumberFormat="1" applyFont="1" applyFill="1" applyBorder="1" applyAlignment="1">
      <alignment vertical="top" wrapText="1"/>
    </xf>
    <xf numFmtId="0" fontId="46" fillId="0" borderId="15" xfId="0" applyFont="1" applyFill="1" applyBorder="1" applyAlignment="1">
      <alignment horizontal="justify" vertical="center" wrapText="1"/>
    </xf>
    <xf numFmtId="0" fontId="46" fillId="0" borderId="15" xfId="0" applyFont="1" applyFill="1" applyBorder="1" applyAlignment="1">
      <alignment horizontal="center" wrapText="1"/>
    </xf>
    <xf numFmtId="4" fontId="46" fillId="0" borderId="15" xfId="0" applyNumberFormat="1" applyFont="1" applyFill="1" applyBorder="1" applyAlignment="1" applyProtection="1">
      <alignment horizontal="center" wrapText="1"/>
      <protection locked="0"/>
    </xf>
    <xf numFmtId="0" fontId="46" fillId="0" borderId="0" xfId="0" applyFont="1" applyFill="1"/>
    <xf numFmtId="0" fontId="46" fillId="0" borderId="0" xfId="0" applyFont="1" applyFill="1" applyAlignment="1">
      <alignment horizontal="left"/>
    </xf>
    <xf numFmtId="0" fontId="47" fillId="0" borderId="0" xfId="0" applyFont="1" applyAlignment="1">
      <alignment horizontal="left" vertical="top" wrapText="1"/>
    </xf>
    <xf numFmtId="4" fontId="49" fillId="0" borderId="0" xfId="0" applyNumberFormat="1" applyFont="1" applyAlignment="1">
      <alignment horizontal="center"/>
    </xf>
    <xf numFmtId="0" fontId="46" fillId="27" borderId="1" xfId="0" applyFont="1" applyFill="1" applyBorder="1" applyAlignment="1">
      <alignment horizontal="justify" vertical="top" wrapText="1"/>
    </xf>
    <xf numFmtId="0" fontId="46" fillId="27" borderId="1" xfId="0" applyFont="1" applyFill="1" applyBorder="1" applyAlignment="1">
      <alignment horizontal="center"/>
    </xf>
    <xf numFmtId="4" fontId="46" fillId="27" borderId="1" xfId="0" applyNumberFormat="1" applyFont="1" applyFill="1" applyBorder="1" applyAlignment="1" applyProtection="1">
      <alignment horizontal="center"/>
      <protection locked="0"/>
    </xf>
    <xf numFmtId="0" fontId="46" fillId="0" borderId="1" xfId="0" applyFont="1" applyBorder="1" applyAlignment="1">
      <alignment horizontal="justify" vertical="top" wrapText="1"/>
    </xf>
    <xf numFmtId="0" fontId="46" fillId="0" borderId="1" xfId="0" applyFont="1" applyBorder="1" applyAlignment="1">
      <alignment horizontal="center"/>
    </xf>
    <xf numFmtId="4" fontId="46" fillId="0" borderId="1" xfId="0" applyNumberFormat="1" applyFont="1" applyBorder="1" applyAlignment="1" applyProtection="1">
      <alignment horizontal="center"/>
      <protection locked="0"/>
    </xf>
    <xf numFmtId="1" fontId="46" fillId="0" borderId="0" xfId="0" applyNumberFormat="1" applyFont="1" applyAlignment="1">
      <alignment horizontal="right" vertical="top"/>
    </xf>
    <xf numFmtId="1" fontId="46" fillId="0" borderId="0" xfId="0" applyNumberFormat="1" applyFont="1" applyAlignment="1">
      <alignment horizontal="right" vertical="top" wrapText="1"/>
    </xf>
    <xf numFmtId="1" fontId="46" fillId="0" borderId="15" xfId="0" applyNumberFormat="1" applyFont="1" applyBorder="1" applyAlignment="1">
      <alignment horizontal="right" vertical="top" wrapText="1"/>
    </xf>
    <xf numFmtId="1" fontId="46" fillId="0" borderId="15" xfId="0" applyNumberFormat="1" applyFont="1" applyBorder="1" applyAlignment="1">
      <alignment vertical="top" wrapText="1"/>
    </xf>
    <xf numFmtId="0" fontId="46" fillId="0" borderId="15" xfId="0" applyFont="1" applyBorder="1" applyAlignment="1">
      <alignment horizontal="justify" vertical="center" wrapText="1"/>
    </xf>
    <xf numFmtId="0" fontId="46" fillId="0" borderId="15" xfId="0" applyFont="1" applyBorder="1" applyAlignment="1">
      <alignment horizontal="center" wrapText="1"/>
    </xf>
    <xf numFmtId="4" fontId="46" fillId="0" borderId="15" xfId="0" applyNumberFormat="1" applyFont="1" applyBorder="1" applyAlignment="1" applyProtection="1">
      <alignment horizontal="center" wrapText="1"/>
      <protection locked="0"/>
    </xf>
    <xf numFmtId="0" fontId="47" fillId="0" borderId="0" xfId="0" applyFont="1" applyAlignment="1">
      <alignment horizontal="left" vertical="top"/>
    </xf>
    <xf numFmtId="0" fontId="46" fillId="0" borderId="0" xfId="0" applyFont="1" applyAlignment="1">
      <alignment vertical="top" wrapText="1"/>
    </xf>
    <xf numFmtId="0" fontId="47" fillId="0" borderId="0" xfId="0" applyFont="1" applyAlignment="1">
      <alignment vertical="top" wrapText="1"/>
    </xf>
    <xf numFmtId="0" fontId="46" fillId="0" borderId="0" xfId="0" applyFont="1" applyAlignment="1">
      <alignment horizontal="left" vertical="top"/>
    </xf>
    <xf numFmtId="0" fontId="46" fillId="0" borderId="0" xfId="0" applyFont="1" applyAlignment="1">
      <alignment horizontal="right" vertical="top"/>
    </xf>
    <xf numFmtId="0" fontId="46" fillId="0" borderId="0" xfId="0" applyFont="1" applyAlignment="1">
      <alignment vertical="top"/>
    </xf>
    <xf numFmtId="168" fontId="46" fillId="0" borderId="0" xfId="0" applyNumberFormat="1" applyFont="1" applyAlignment="1">
      <alignment horizontal="left"/>
    </xf>
    <xf numFmtId="0" fontId="47" fillId="0" borderId="0" xfId="0" applyFont="1" applyAlignment="1">
      <alignment horizontal="left"/>
    </xf>
    <xf numFmtId="0" fontId="49" fillId="0" borderId="0" xfId="0" applyFont="1" applyAlignment="1">
      <alignment vertical="top" wrapText="1"/>
    </xf>
    <xf numFmtId="0" fontId="46" fillId="0" borderId="0" xfId="1" applyFont="1" applyAlignment="1">
      <alignment horizontal="justify" vertical="top" wrapText="1"/>
    </xf>
    <xf numFmtId="4" fontId="46" fillId="0" borderId="0" xfId="1" applyNumberFormat="1" applyFont="1" applyAlignment="1" applyProtection="1">
      <alignment horizontal="center"/>
      <protection locked="0"/>
    </xf>
    <xf numFmtId="0" fontId="49" fillId="0" borderId="0" xfId="0" applyFont="1" applyAlignment="1">
      <alignment horizontal="left" vertical="center"/>
    </xf>
    <xf numFmtId="1" fontId="46" fillId="0" borderId="0" xfId="0" applyNumberFormat="1" applyFont="1" applyBorder="1" applyAlignment="1">
      <alignment horizontal="right" vertical="top"/>
    </xf>
    <xf numFmtId="0" fontId="47" fillId="0" borderId="0" xfId="12" applyFont="1"/>
    <xf numFmtId="4" fontId="47" fillId="0" borderId="0" xfId="12" applyNumberFormat="1" applyFont="1"/>
    <xf numFmtId="0" fontId="46" fillId="0" borderId="0" xfId="12" applyFont="1"/>
    <xf numFmtId="0" fontId="46" fillId="0" borderId="0" xfId="12" applyFont="1" applyFill="1" applyBorder="1"/>
    <xf numFmtId="4" fontId="46" fillId="0" borderId="1" xfId="0" applyNumberFormat="1" applyFont="1" applyBorder="1" applyAlignment="1">
      <alignment horizontal="center" vertical="center" wrapText="1"/>
    </xf>
    <xf numFmtId="4" fontId="46" fillId="27" borderId="3" xfId="0" applyNumberFormat="1" applyFont="1" applyFill="1" applyBorder="1" applyAlignment="1" applyProtection="1">
      <alignment horizontal="center" vertical="center" wrapText="1"/>
      <protection locked="0"/>
    </xf>
    <xf numFmtId="4" fontId="46" fillId="0" borderId="0" xfId="0" applyNumberFormat="1" applyFont="1" applyAlignment="1" applyProtection="1">
      <alignment horizontal="center" vertical="center" wrapText="1"/>
      <protection locked="0"/>
    </xf>
    <xf numFmtId="4" fontId="46" fillId="0" borderId="1" xfId="0" applyNumberFormat="1" applyFont="1" applyBorder="1" applyAlignment="1" applyProtection="1">
      <alignment horizontal="center" vertical="center" wrapText="1"/>
      <protection locked="0"/>
    </xf>
    <xf numFmtId="0" fontId="46" fillId="0" borderId="0" xfId="0" applyFont="1" applyAlignment="1" applyProtection="1">
      <alignment horizontal="center" vertical="top" wrapText="1"/>
      <protection locked="0"/>
    </xf>
    <xf numFmtId="4" fontId="46" fillId="0" borderId="0" xfId="1" applyNumberFormat="1" applyFont="1" applyAlignment="1">
      <alignment horizontal="center" wrapText="1"/>
    </xf>
    <xf numFmtId="4" fontId="46" fillId="0" borderId="4" xfId="0" applyNumberFormat="1" applyFont="1" applyBorder="1" applyAlignment="1">
      <alignment horizontal="center"/>
    </xf>
    <xf numFmtId="4" fontId="46" fillId="0" borderId="5" xfId="0" applyNumberFormat="1" applyFont="1" applyBorder="1" applyAlignment="1">
      <alignment horizontal="center"/>
    </xf>
    <xf numFmtId="4" fontId="46" fillId="27" borderId="3" xfId="0" applyNumberFormat="1" applyFont="1" applyFill="1" applyBorder="1" applyAlignment="1">
      <alignment horizontal="center" wrapText="1"/>
    </xf>
    <xf numFmtId="4" fontId="46" fillId="0" borderId="0" xfId="0" applyNumberFormat="1" applyFont="1" applyAlignment="1">
      <alignment horizontal="center" wrapText="1"/>
    </xf>
    <xf numFmtId="0" fontId="46" fillId="0" borderId="2" xfId="0" applyFont="1" applyBorder="1" applyAlignment="1">
      <alignment horizontal="center" wrapText="1"/>
    </xf>
    <xf numFmtId="4" fontId="46" fillId="0" borderId="0" xfId="0" applyNumberFormat="1" applyFont="1" applyFill="1" applyBorder="1" applyAlignment="1" applyProtection="1">
      <alignment horizontal="center"/>
    </xf>
    <xf numFmtId="4" fontId="48" fillId="0" borderId="0" xfId="0" applyNumberFormat="1" applyFont="1" applyFill="1" applyBorder="1" applyAlignment="1" applyProtection="1">
      <alignment horizontal="center"/>
    </xf>
    <xf numFmtId="4" fontId="46" fillId="0" borderId="1" xfId="0" applyNumberFormat="1" applyFont="1" applyBorder="1" applyAlignment="1">
      <alignment horizontal="center" wrapText="1"/>
    </xf>
    <xf numFmtId="4" fontId="46" fillId="0" borderId="2" xfId="0" applyNumberFormat="1" applyFont="1" applyBorder="1" applyAlignment="1">
      <alignment horizontal="center"/>
    </xf>
    <xf numFmtId="4" fontId="46" fillId="0" borderId="0" xfId="0" applyNumberFormat="1" applyFont="1" applyBorder="1" applyAlignment="1">
      <alignment horizontal="center"/>
    </xf>
    <xf numFmtId="4" fontId="46" fillId="0" borderId="0" xfId="0" applyNumberFormat="1" applyFont="1" applyFill="1" applyAlignment="1">
      <alignment horizontal="center" wrapText="1"/>
    </xf>
    <xf numFmtId="4" fontId="46" fillId="0" borderId="0" xfId="0" applyNumberFormat="1" applyFont="1" applyFill="1" applyAlignment="1">
      <alignment horizontal="center"/>
    </xf>
    <xf numFmtId="0" fontId="49" fillId="0" borderId="0" xfId="0" applyFont="1" applyBorder="1" applyAlignment="1">
      <alignment horizontal="center"/>
    </xf>
    <xf numFmtId="4" fontId="46" fillId="0" borderId="0" xfId="0" applyNumberFormat="1" applyFont="1" applyBorder="1" applyAlignment="1">
      <alignment horizontal="center" wrapText="1"/>
    </xf>
    <xf numFmtId="4" fontId="46" fillId="0" borderId="15" xfId="0" applyNumberFormat="1" applyFont="1" applyFill="1" applyBorder="1" applyAlignment="1">
      <alignment horizontal="center" wrapText="1"/>
    </xf>
    <xf numFmtId="4" fontId="46" fillId="27" borderId="1" xfId="0" applyNumberFormat="1" applyFont="1" applyFill="1" applyBorder="1" applyAlignment="1">
      <alignment horizontal="center"/>
    </xf>
    <xf numFmtId="4" fontId="46" fillId="0" borderId="1" xfId="0" applyNumberFormat="1" applyFont="1" applyBorder="1" applyAlignment="1">
      <alignment horizontal="center"/>
    </xf>
    <xf numFmtId="0" fontId="49" fillId="0" borderId="0" xfId="0" applyFont="1" applyAlignment="1">
      <alignment horizontal="center"/>
    </xf>
    <xf numFmtId="4" fontId="46" fillId="0" borderId="15" xfId="0" applyNumberFormat="1" applyFont="1" applyBorder="1" applyAlignment="1">
      <alignment horizontal="center" wrapText="1"/>
    </xf>
    <xf numFmtId="164" fontId="46" fillId="0" borderId="0" xfId="1" applyNumberFormat="1" applyFont="1" applyAlignment="1">
      <alignment horizontal="right"/>
    </xf>
    <xf numFmtId="0" fontId="46" fillId="0" borderId="0" xfId="1" applyFont="1" applyAlignment="1">
      <alignment horizontal="right"/>
    </xf>
    <xf numFmtId="164" fontId="46" fillId="0" borderId="0" xfId="0" applyNumberFormat="1" applyFont="1" applyAlignment="1">
      <alignment horizontal="right"/>
    </xf>
    <xf numFmtId="164" fontId="47" fillId="0" borderId="17" xfId="0" applyNumberFormat="1" applyFont="1" applyBorder="1" applyAlignment="1">
      <alignment horizontal="right" vertical="center" wrapText="1"/>
    </xf>
    <xf numFmtId="164" fontId="46" fillId="0" borderId="2" xfId="0" applyNumberFormat="1" applyFont="1" applyBorder="1" applyAlignment="1">
      <alignment horizontal="right" vertical="center" wrapText="1"/>
    </xf>
    <xf numFmtId="164" fontId="46" fillId="27" borderId="1" xfId="0" applyNumberFormat="1" applyFont="1" applyFill="1" applyBorder="1" applyAlignment="1">
      <alignment horizontal="right" vertical="center" wrapText="1"/>
    </xf>
    <xf numFmtId="164" fontId="46" fillId="0" borderId="0" xfId="1" applyNumberFormat="1" applyFont="1" applyAlignment="1">
      <alignment horizontal="right" vertical="center"/>
    </xf>
    <xf numFmtId="164" fontId="47" fillId="27" borderId="3" xfId="0" applyNumberFormat="1" applyFont="1" applyFill="1" applyBorder="1" applyAlignment="1">
      <alignment horizontal="right" vertical="center"/>
    </xf>
    <xf numFmtId="164" fontId="46" fillId="0" borderId="4" xfId="0" applyNumberFormat="1" applyFont="1" applyBorder="1" applyAlignment="1">
      <alignment horizontal="right" vertical="center"/>
    </xf>
    <xf numFmtId="164" fontId="46" fillId="0" borderId="5" xfId="0" applyNumberFormat="1" applyFont="1" applyBorder="1" applyAlignment="1">
      <alignment horizontal="right" vertical="center"/>
    </xf>
    <xf numFmtId="164" fontId="46" fillId="0" borderId="1" xfId="0" applyNumberFormat="1" applyFont="1" applyBorder="1" applyAlignment="1">
      <alignment horizontal="right" vertical="center" wrapText="1"/>
    </xf>
    <xf numFmtId="164" fontId="46" fillId="0" borderId="0" xfId="0" applyNumberFormat="1" applyFont="1" applyAlignment="1">
      <alignment horizontal="right" vertical="center" wrapText="1"/>
    </xf>
    <xf numFmtId="164" fontId="46" fillId="0" borderId="0" xfId="0" applyNumberFormat="1" applyFont="1" applyAlignment="1">
      <alignment horizontal="right" vertical="top" wrapText="1"/>
    </xf>
    <xf numFmtId="164" fontId="46" fillId="0" borderId="2" xfId="0" applyNumberFormat="1" applyFont="1" applyBorder="1" applyAlignment="1">
      <alignment horizontal="right"/>
    </xf>
    <xf numFmtId="164" fontId="48" fillId="0" borderId="0" xfId="0" applyNumberFormat="1" applyFont="1" applyAlignment="1">
      <alignment horizontal="right"/>
    </xf>
    <xf numFmtId="164" fontId="46" fillId="0" borderId="0" xfId="0" applyNumberFormat="1" applyFont="1" applyBorder="1" applyAlignment="1">
      <alignment horizontal="right"/>
    </xf>
    <xf numFmtId="164" fontId="46" fillId="0" borderId="0" xfId="0" applyNumberFormat="1" applyFont="1" applyFill="1" applyAlignment="1">
      <alignment horizontal="right"/>
    </xf>
    <xf numFmtId="0" fontId="49" fillId="0" borderId="0" xfId="0" applyFont="1" applyBorder="1" applyAlignment="1">
      <alignment horizontal="right"/>
    </xf>
    <xf numFmtId="164" fontId="46" fillId="0" borderId="0" xfId="0" applyNumberFormat="1" applyFont="1" applyBorder="1" applyAlignment="1">
      <alignment horizontal="right" vertical="center" wrapText="1"/>
    </xf>
    <xf numFmtId="164" fontId="46" fillId="0" borderId="15" xfId="0" applyNumberFormat="1" applyFont="1" applyFill="1" applyBorder="1" applyAlignment="1">
      <alignment horizontal="right" vertical="center" wrapText="1"/>
    </xf>
    <xf numFmtId="0" fontId="49" fillId="0" borderId="0" xfId="0" applyFont="1" applyAlignment="1">
      <alignment horizontal="right"/>
    </xf>
    <xf numFmtId="164" fontId="46" fillId="27" borderId="1" xfId="0" applyNumberFormat="1" applyFont="1" applyFill="1" applyBorder="1" applyAlignment="1">
      <alignment horizontal="right"/>
    </xf>
    <xf numFmtId="164" fontId="46" fillId="0" borderId="1" xfId="0" applyNumberFormat="1" applyFont="1" applyBorder="1" applyAlignment="1">
      <alignment horizontal="right"/>
    </xf>
    <xf numFmtId="164" fontId="46" fillId="0" borderId="15" xfId="0" applyNumberFormat="1" applyFont="1" applyBorder="1" applyAlignment="1">
      <alignment horizontal="right" vertical="center" wrapText="1"/>
    </xf>
    <xf numFmtId="0" fontId="47" fillId="0" borderId="1" xfId="0" applyFont="1" applyBorder="1" applyAlignment="1">
      <alignment horizontal="center" wrapText="1"/>
    </xf>
    <xf numFmtId="0" fontId="46" fillId="27" borderId="1" xfId="0" applyFont="1" applyFill="1" applyBorder="1" applyAlignment="1">
      <alignment horizontal="center" wrapText="1"/>
    </xf>
    <xf numFmtId="0" fontId="46" fillId="27" borderId="3" xfId="1" applyFont="1" applyFill="1" applyBorder="1" applyAlignment="1">
      <alignment horizontal="center"/>
    </xf>
    <xf numFmtId="0" fontId="46" fillId="0" borderId="0" xfId="0" applyFont="1" applyAlignment="1">
      <alignment horizontal="center" vertical="top" wrapText="1"/>
    </xf>
    <xf numFmtId="4" fontId="49" fillId="0" borderId="0" xfId="0" applyNumberFormat="1" applyFont="1" applyAlignment="1">
      <alignment horizontal="left" vertical="center"/>
    </xf>
    <xf numFmtId="0" fontId="46" fillId="0" borderId="0" xfId="116" applyFont="1"/>
    <xf numFmtId="0" fontId="47" fillId="0" borderId="0" xfId="116" applyFont="1" applyAlignment="1">
      <alignment horizontal="left" vertical="center"/>
    </xf>
    <xf numFmtId="0" fontId="46" fillId="0" borderId="0" xfId="116" applyFont="1" applyAlignment="1">
      <alignment horizontal="left" vertical="top" wrapText="1"/>
    </xf>
    <xf numFmtId="0" fontId="46" fillId="0" borderId="0" xfId="116" applyFont="1" applyAlignment="1">
      <alignment horizontal="center"/>
    </xf>
    <xf numFmtId="3" fontId="46" fillId="0" borderId="0" xfId="116" applyNumberFormat="1" applyFont="1" applyAlignment="1">
      <alignment horizontal="center"/>
    </xf>
    <xf numFmtId="4" fontId="46" fillId="0" borderId="0" xfId="116" applyNumberFormat="1" applyFont="1" applyAlignment="1">
      <alignment horizontal="center"/>
    </xf>
    <xf numFmtId="0" fontId="47" fillId="0" borderId="0" xfId="116" applyFont="1" applyAlignment="1">
      <alignment horizontal="center"/>
    </xf>
    <xf numFmtId="170" fontId="46" fillId="0" borderId="0" xfId="116" applyNumberFormat="1" applyFont="1" applyAlignment="1">
      <alignment horizontal="center"/>
    </xf>
    <xf numFmtId="3" fontId="46" fillId="0" borderId="0" xfId="116" applyNumberFormat="1" applyFont="1" applyAlignment="1">
      <alignment horizontal="right"/>
    </xf>
    <xf numFmtId="0" fontId="46" fillId="0" borderId="0" xfId="116" applyFont="1" applyAlignment="1">
      <alignment horizontal="left"/>
    </xf>
    <xf numFmtId="164" fontId="35" fillId="0" borderId="0" xfId="0" applyNumberFormat="1" applyFont="1" applyAlignment="1">
      <alignment horizontal="left"/>
    </xf>
    <xf numFmtId="0" fontId="35" fillId="0" borderId="0" xfId="0" applyFont="1" applyAlignment="1">
      <alignment horizontal="left"/>
    </xf>
    <xf numFmtId="164" fontId="35" fillId="0" borderId="0" xfId="87" applyNumberFormat="1" applyFont="1" applyAlignment="1">
      <alignment horizontal="left"/>
    </xf>
    <xf numFmtId="0" fontId="46" fillId="2" borderId="0" xfId="0" applyFont="1" applyFill="1" applyAlignment="1">
      <alignment horizontal="justify" vertical="top" wrapText="1"/>
    </xf>
    <xf numFmtId="0" fontId="55" fillId="0" borderId="0" xfId="0" applyFont="1" applyAlignment="1">
      <alignment horizontal="left" vertical="top" wrapText="1"/>
    </xf>
    <xf numFmtId="0" fontId="55" fillId="0" borderId="0" xfId="0" applyFont="1" applyAlignment="1">
      <alignment vertical="top" wrapText="1"/>
    </xf>
    <xf numFmtId="171" fontId="46" fillId="0" borderId="0" xfId="0" applyNumberFormat="1" applyFont="1" applyAlignment="1">
      <alignment horizontal="center" wrapText="1"/>
    </xf>
    <xf numFmtId="171" fontId="46" fillId="0" borderId="0" xfId="0" applyNumberFormat="1" applyFont="1" applyAlignment="1">
      <alignment horizontal="right" wrapText="1"/>
    </xf>
    <xf numFmtId="0" fontId="47" fillId="0" borderId="1" xfId="0" applyFont="1" applyBorder="1" applyAlignment="1">
      <alignment horizontal="justify" vertical="top" wrapText="1"/>
    </xf>
    <xf numFmtId="0" fontId="46" fillId="0" borderId="0" xfId="1" applyFont="1" applyAlignment="1">
      <alignment horizontal="left" vertical="top" wrapText="1"/>
    </xf>
    <xf numFmtId="0" fontId="47" fillId="27" borderId="3" xfId="1" applyFont="1" applyFill="1" applyBorder="1" applyAlignment="1">
      <alignment horizontal="left" vertical="top" wrapText="1"/>
    </xf>
    <xf numFmtId="39" fontId="46" fillId="0" borderId="4" xfId="0" applyNumberFormat="1" applyFont="1" applyBorder="1" applyAlignment="1">
      <alignment horizontal="center" vertical="top" wrapText="1"/>
    </xf>
    <xf numFmtId="39" fontId="46" fillId="0" borderId="5" xfId="0" applyNumberFormat="1" applyFont="1" applyBorder="1" applyAlignment="1">
      <alignment horizontal="center" vertical="top" wrapText="1"/>
    </xf>
    <xf numFmtId="0" fontId="46" fillId="27" borderId="3" xfId="0" applyFont="1" applyFill="1" applyBorder="1" applyAlignment="1">
      <alignment horizontal="justify" vertical="top" wrapText="1"/>
    </xf>
    <xf numFmtId="0" fontId="46" fillId="0" borderId="2" xfId="0" applyFont="1" applyBorder="1" applyAlignment="1">
      <alignment horizontal="left" vertical="top" wrapText="1"/>
    </xf>
    <xf numFmtId="0" fontId="49" fillId="0" borderId="0" xfId="0" applyFont="1" applyBorder="1" applyAlignment="1">
      <alignment vertical="top"/>
    </xf>
    <xf numFmtId="0" fontId="49" fillId="0" borderId="0" xfId="0" applyFont="1" applyBorder="1" applyAlignment="1">
      <alignment vertical="top" wrapText="1"/>
    </xf>
    <xf numFmtId="0" fontId="46" fillId="0" borderId="15" xfId="0" applyFont="1" applyFill="1" applyBorder="1" applyAlignment="1">
      <alignment horizontal="justify" vertical="top" wrapText="1"/>
    </xf>
    <xf numFmtId="0" fontId="49" fillId="0" borderId="0" xfId="0" applyFont="1" applyAlignment="1">
      <alignment vertical="top"/>
    </xf>
    <xf numFmtId="0" fontId="50" fillId="0" borderId="0" xfId="0" applyFont="1" applyAlignment="1">
      <alignment vertical="top" wrapText="1"/>
    </xf>
    <xf numFmtId="0" fontId="46" fillId="0" borderId="15" xfId="0" applyFont="1" applyBorder="1" applyAlignment="1">
      <alignment horizontal="justify" vertical="top" wrapText="1"/>
    </xf>
    <xf numFmtId="4" fontId="46" fillId="0" borderId="0" xfId="0" applyNumberFormat="1" applyFont="1" applyAlignment="1">
      <alignment horizontal="left" vertical="top" wrapText="1"/>
    </xf>
    <xf numFmtId="0" fontId="49" fillId="0" borderId="0" xfId="0" applyFont="1" applyAlignment="1">
      <alignment horizontal="left" vertical="top" wrapText="1"/>
    </xf>
    <xf numFmtId="0" fontId="47" fillId="0" borderId="0" xfId="116" applyFont="1" applyAlignment="1">
      <alignment horizontal="left" vertical="top" wrapText="1"/>
    </xf>
    <xf numFmtId="0" fontId="47" fillId="0" borderId="0" xfId="0" applyFont="1" applyBorder="1" applyAlignment="1">
      <alignment horizontal="left" vertical="top" wrapText="1"/>
    </xf>
    <xf numFmtId="0" fontId="46" fillId="0" borderId="0" xfId="0" applyFont="1" applyBorder="1" applyAlignment="1">
      <alignment horizontal="left" vertical="top" wrapText="1"/>
    </xf>
    <xf numFmtId="0" fontId="47" fillId="0" borderId="0" xfId="1" applyFont="1" applyAlignment="1">
      <alignment horizontal="right" vertical="top" wrapText="1"/>
    </xf>
    <xf numFmtId="164" fontId="46" fillId="0" borderId="18" xfId="0" applyNumberFormat="1" applyFont="1" applyBorder="1" applyAlignment="1">
      <alignment horizontal="right" vertical="center"/>
    </xf>
    <xf numFmtId="0" fontId="47" fillId="0" borderId="0" xfId="1" applyFont="1" applyAlignment="1">
      <alignment horizontal="justify" vertical="top" wrapText="1"/>
    </xf>
    <xf numFmtId="0" fontId="46" fillId="0" borderId="0" xfId="0" applyFont="1" applyBorder="1" applyAlignment="1">
      <alignment horizontal="right" vertical="top"/>
    </xf>
    <xf numFmtId="0" fontId="46" fillId="0" borderId="0" xfId="0" applyFont="1" applyBorder="1" applyAlignment="1">
      <alignment horizontal="center" vertical="center"/>
    </xf>
    <xf numFmtId="4" fontId="46" fillId="0" borderId="0" xfId="0" applyNumberFormat="1" applyFont="1" applyBorder="1" applyAlignment="1">
      <alignment horizontal="center" vertical="center"/>
    </xf>
    <xf numFmtId="4" fontId="46" fillId="0" borderId="0" xfId="0" applyNumberFormat="1" applyFont="1" applyBorder="1" applyAlignment="1">
      <alignment horizontal="right" vertical="center"/>
    </xf>
    <xf numFmtId="0" fontId="46" fillId="0" borderId="0" xfId="81" applyFont="1" applyBorder="1"/>
    <xf numFmtId="0" fontId="57" fillId="0" borderId="0" xfId="81" applyFont="1" applyBorder="1"/>
    <xf numFmtId="0" fontId="46" fillId="0" borderId="0" xfId="0" applyFont="1" applyBorder="1" applyAlignment="1">
      <alignment horizontal="left" vertical="center" wrapText="1"/>
    </xf>
    <xf numFmtId="0" fontId="46" fillId="0" borderId="0" xfId="0" applyFont="1" applyBorder="1" applyAlignment="1">
      <alignment horizontal="center" vertical="center" wrapText="1"/>
    </xf>
    <xf numFmtId="0" fontId="58" fillId="0" borderId="0" xfId="0" applyFont="1" applyAlignment="1">
      <alignment horizontal="left" vertical="top"/>
    </xf>
    <xf numFmtId="164" fontId="46" fillId="0" borderId="0" xfId="0" applyNumberFormat="1" applyFont="1" applyAlignment="1" applyProtection="1">
      <alignment horizontal="center" vertical="top"/>
      <protection locked="0"/>
    </xf>
    <xf numFmtId="164" fontId="46" fillId="0" borderId="0" xfId="0" applyNumberFormat="1" applyFont="1" applyAlignment="1">
      <alignment horizontal="center" vertical="top"/>
    </xf>
    <xf numFmtId="164" fontId="46" fillId="0" borderId="0" xfId="0" applyNumberFormat="1" applyFont="1" applyAlignment="1" applyProtection="1">
      <alignment horizontal="center"/>
      <protection locked="0"/>
    </xf>
    <xf numFmtId="1" fontId="46" fillId="0" borderId="0" xfId="1" applyNumberFormat="1" applyFont="1" applyAlignment="1">
      <alignment horizontal="right" vertical="top"/>
    </xf>
    <xf numFmtId="1" fontId="48" fillId="0" borderId="0" xfId="0" applyNumberFormat="1" applyFont="1" applyAlignment="1">
      <alignment horizontal="right" vertical="top"/>
    </xf>
    <xf numFmtId="1" fontId="46" fillId="0" borderId="0" xfId="0" applyNumberFormat="1" applyFont="1" applyFill="1" applyAlignment="1">
      <alignment horizontal="right" vertical="top"/>
    </xf>
    <xf numFmtId="0" fontId="46" fillId="0" borderId="0" xfId="0" applyFont="1" applyBorder="1" applyAlignment="1">
      <alignment horizontal="right" vertical="center"/>
    </xf>
    <xf numFmtId="1" fontId="59" fillId="0" borderId="0" xfId="1" applyNumberFormat="1" applyFont="1" applyAlignment="1">
      <alignment vertical="top"/>
    </xf>
    <xf numFmtId="0" fontId="60" fillId="0" borderId="0" xfId="1" applyFont="1" applyAlignment="1">
      <alignment horizontal="right" vertical="top" wrapText="1"/>
    </xf>
    <xf numFmtId="1" fontId="60" fillId="0" borderId="0" xfId="1" applyNumberFormat="1" applyFont="1" applyAlignment="1">
      <alignment vertical="top"/>
    </xf>
    <xf numFmtId="0" fontId="46" fillId="0" borderId="0" xfId="0" applyFont="1" applyFill="1" applyAlignment="1">
      <alignment vertical="top" wrapText="1"/>
    </xf>
    <xf numFmtId="0" fontId="56" fillId="0" borderId="0" xfId="0" applyFont="1" applyAlignment="1">
      <alignment horizontal="left" vertical="top" wrapText="1"/>
    </xf>
    <xf numFmtId="0" fontId="63" fillId="0" borderId="0" xfId="0" applyFont="1" applyFill="1" applyAlignment="1">
      <alignment horizontal="left" vertical="top" wrapText="1"/>
    </xf>
    <xf numFmtId="0" fontId="46" fillId="0" borderId="0" xfId="0" applyFont="1" applyFill="1" applyAlignment="1">
      <alignment horizontal="center" wrapText="1"/>
    </xf>
    <xf numFmtId="0" fontId="35" fillId="0" borderId="0" xfId="0" applyFont="1" applyFill="1"/>
    <xf numFmtId="49" fontId="36" fillId="0" borderId="0" xfId="0" applyNumberFormat="1" applyFont="1" applyFill="1" applyAlignment="1">
      <alignment horizontal="center" vertical="top"/>
    </xf>
    <xf numFmtId="0" fontId="41" fillId="0" borderId="0" xfId="0" applyFont="1" applyFill="1" applyAlignment="1">
      <alignment horizontal="justify" vertical="center"/>
    </xf>
    <xf numFmtId="0" fontId="39" fillId="0" borderId="0" xfId="1" applyFont="1" applyFill="1"/>
    <xf numFmtId="164" fontId="36" fillId="0" borderId="0" xfId="0" applyNumberFormat="1" applyFont="1" applyFill="1" applyAlignment="1">
      <alignment vertical="center"/>
    </xf>
    <xf numFmtId="4" fontId="39" fillId="0" borderId="0" xfId="1" applyNumberFormat="1" applyFont="1" applyFill="1"/>
    <xf numFmtId="164" fontId="39" fillId="0" borderId="0" xfId="0" applyNumberFormat="1" applyFont="1" applyFill="1"/>
    <xf numFmtId="9" fontId="35" fillId="0" borderId="0" xfId="87" applyFont="1" applyFill="1"/>
    <xf numFmtId="0" fontId="41" fillId="27" borderId="0" xfId="0" applyFont="1" applyFill="1" applyAlignment="1">
      <alignment horizontal="left" vertical="center" wrapText="1"/>
    </xf>
    <xf numFmtId="0" fontId="63" fillId="27" borderId="1" xfId="0" applyFont="1" applyFill="1" applyBorder="1" applyAlignment="1">
      <alignment horizontal="justify" vertical="top" wrapText="1"/>
    </xf>
    <xf numFmtId="4" fontId="46" fillId="0" borderId="0" xfId="0" applyNumberFormat="1" applyFont="1" applyFill="1" applyAlignment="1">
      <alignment horizontal="left"/>
    </xf>
    <xf numFmtId="0" fontId="46" fillId="0" borderId="0" xfId="1" applyFont="1" applyFill="1"/>
    <xf numFmtId="4" fontId="46" fillId="0" borderId="0" xfId="0" applyNumberFormat="1" applyFont="1" applyAlignment="1">
      <alignment horizontal="center"/>
    </xf>
    <xf numFmtId="4" fontId="46" fillId="0" borderId="0" xfId="0" applyNumberFormat="1" applyFont="1" applyAlignment="1" applyProtection="1">
      <alignment horizontal="center"/>
      <protection locked="0"/>
    </xf>
    <xf numFmtId="164" fontId="46" fillId="0" borderId="0" xfId="0" applyNumberFormat="1" applyFont="1" applyAlignment="1">
      <alignment horizontal="right"/>
    </xf>
    <xf numFmtId="164" fontId="65" fillId="0" borderId="0" xfId="0" applyNumberFormat="1" applyFont="1" applyAlignment="1">
      <alignment horizontal="right"/>
    </xf>
    <xf numFmtId="0" fontId="65" fillId="0" borderId="0" xfId="1" applyFont="1" applyAlignment="1">
      <alignment horizontal="left" vertical="top" wrapText="1"/>
    </xf>
    <xf numFmtId="0" fontId="40" fillId="2" borderId="0" xfId="0" applyFont="1" applyFill="1" applyAlignment="1">
      <alignment horizontal="center" vertical="center" wrapText="1"/>
    </xf>
    <xf numFmtId="0" fontId="46" fillId="0" borderId="0" xfId="12" applyFont="1" applyAlignment="1">
      <alignment horizontal="left" wrapText="1"/>
    </xf>
    <xf numFmtId="3" fontId="46" fillId="0" borderId="0" xfId="12" applyNumberFormat="1" applyFont="1" applyFill="1" applyBorder="1" applyAlignment="1">
      <alignment horizontal="left" vertical="top" wrapText="1"/>
    </xf>
    <xf numFmtId="0" fontId="53" fillId="0" borderId="0" xfId="12" applyFont="1" applyFill="1" applyBorder="1" applyAlignment="1">
      <alignment horizontal="left" vertical="top" wrapText="1"/>
    </xf>
    <xf numFmtId="0" fontId="51" fillId="0" borderId="0" xfId="12" applyFont="1" applyFill="1" applyBorder="1" applyAlignment="1">
      <alignment horizontal="left" vertical="top" wrapText="1"/>
    </xf>
    <xf numFmtId="0" fontId="46" fillId="0" borderId="0" xfId="12" applyFont="1" applyFill="1" applyBorder="1" applyAlignment="1">
      <alignment horizontal="left" vertical="top" wrapText="1"/>
    </xf>
  </cellXfs>
  <cellStyles count="117">
    <cellStyle name="_5_strojne_instalacije" xfId="38" xr:uid="{00000000-0005-0000-0000-000000000000}"/>
    <cellStyle name="20 % – Poudarek1 2" xfId="39" xr:uid="{00000000-0005-0000-0000-000001000000}"/>
    <cellStyle name="20 % – Poudarek2 2" xfId="40" xr:uid="{00000000-0005-0000-0000-000002000000}"/>
    <cellStyle name="20 % – Poudarek3 2" xfId="41" xr:uid="{00000000-0005-0000-0000-000003000000}"/>
    <cellStyle name="20 % – Poudarek4 2" xfId="42" xr:uid="{00000000-0005-0000-0000-000004000000}"/>
    <cellStyle name="20 % – Poudarek5 2" xfId="43" xr:uid="{00000000-0005-0000-0000-000005000000}"/>
    <cellStyle name="20 % – Poudarek6 2" xfId="44" xr:uid="{00000000-0005-0000-0000-000006000000}"/>
    <cellStyle name="40 % – Poudarek1 2" xfId="45" xr:uid="{00000000-0005-0000-0000-000007000000}"/>
    <cellStyle name="40 % – Poudarek2 2" xfId="46" xr:uid="{00000000-0005-0000-0000-000008000000}"/>
    <cellStyle name="40 % – Poudarek3 2" xfId="47" xr:uid="{00000000-0005-0000-0000-000009000000}"/>
    <cellStyle name="40 % – Poudarek4 2" xfId="48" xr:uid="{00000000-0005-0000-0000-00000A000000}"/>
    <cellStyle name="40 % – Poudarek5 2" xfId="49" xr:uid="{00000000-0005-0000-0000-00000B000000}"/>
    <cellStyle name="40 % – Poudarek6 2" xfId="50" xr:uid="{00000000-0005-0000-0000-00000C000000}"/>
    <cellStyle name="60 % – Poudarek1 2" xfId="51" xr:uid="{00000000-0005-0000-0000-00000D000000}"/>
    <cellStyle name="60 % – Poudarek2 2" xfId="52" xr:uid="{00000000-0005-0000-0000-00000E000000}"/>
    <cellStyle name="60 % – Poudarek3 2" xfId="53" xr:uid="{00000000-0005-0000-0000-00000F000000}"/>
    <cellStyle name="60 % – Poudarek4 2" xfId="54" xr:uid="{00000000-0005-0000-0000-000010000000}"/>
    <cellStyle name="60 % – Poudarek5 2" xfId="55" xr:uid="{00000000-0005-0000-0000-000011000000}"/>
    <cellStyle name="60 % – Poudarek6 2" xfId="56" xr:uid="{00000000-0005-0000-0000-000012000000}"/>
    <cellStyle name="Accent1" xfId="15" xr:uid="{00000000-0005-0000-0000-000013000000}"/>
    <cellStyle name="Accent2" xfId="9" xr:uid="{00000000-0005-0000-0000-000014000000}"/>
    <cellStyle name="Accent3" xfId="6" xr:uid="{00000000-0005-0000-0000-000015000000}"/>
    <cellStyle name="Accent4" xfId="16" xr:uid="{00000000-0005-0000-0000-000016000000}"/>
    <cellStyle name="Accent5" xfId="13" xr:uid="{00000000-0005-0000-0000-000017000000}"/>
    <cellStyle name="Accent6" xfId="10" xr:uid="{00000000-0005-0000-0000-000018000000}"/>
    <cellStyle name="Bad" xfId="14" xr:uid="{00000000-0005-0000-0000-000019000000}"/>
    <cellStyle name="Calculation" xfId="17" xr:uid="{00000000-0005-0000-0000-00001A000000}"/>
    <cellStyle name="Check Cell" xfId="18" xr:uid="{00000000-0005-0000-0000-00001B000000}"/>
    <cellStyle name="Dobro 2" xfId="57" xr:uid="{00000000-0005-0000-0000-00001C000000}"/>
    <cellStyle name="Excel Built-in Comma" xfId="5" xr:uid="{00000000-0005-0000-0000-00001D000000}"/>
    <cellStyle name="Excel Built-in Normal" xfId="4" xr:uid="{00000000-0005-0000-0000-00001E000000}"/>
    <cellStyle name="Excel Built-in Normal 2" xfId="31" xr:uid="{00000000-0005-0000-0000-00001F000000}"/>
    <cellStyle name="Excel Built-in Normal 2 2" xfId="85" xr:uid="{00000000-0005-0000-0000-000020000000}"/>
    <cellStyle name="Explanatory Text" xfId="19" xr:uid="{00000000-0005-0000-0000-000021000000}"/>
    <cellStyle name="Heading 1" xfId="20" xr:uid="{00000000-0005-0000-0000-000022000000}"/>
    <cellStyle name="Heading 2" xfId="21" xr:uid="{00000000-0005-0000-0000-000023000000}"/>
    <cellStyle name="Heading 3" xfId="22" xr:uid="{00000000-0005-0000-0000-000024000000}"/>
    <cellStyle name="Heading 4" xfId="23" xr:uid="{00000000-0005-0000-0000-000025000000}"/>
    <cellStyle name="Input" xfId="24" xr:uid="{00000000-0005-0000-0000-000026000000}"/>
    <cellStyle name="Izhod 2" xfId="58" xr:uid="{00000000-0005-0000-0000-000027000000}"/>
    <cellStyle name="Linked Cell" xfId="25" xr:uid="{00000000-0005-0000-0000-000028000000}"/>
    <cellStyle name="Naslov 1 1" xfId="60" xr:uid="{00000000-0005-0000-0000-000029000000}"/>
    <cellStyle name="Naslov 1 2" xfId="59" xr:uid="{00000000-0005-0000-0000-00002A000000}"/>
    <cellStyle name="Naslov 2 2" xfId="61" xr:uid="{00000000-0005-0000-0000-00002B000000}"/>
    <cellStyle name="Naslov 3 2" xfId="62" xr:uid="{00000000-0005-0000-0000-00002C000000}"/>
    <cellStyle name="Naslov 4 2" xfId="63" xr:uid="{00000000-0005-0000-0000-00002D000000}"/>
    <cellStyle name="Navadno" xfId="0" builtinId="0"/>
    <cellStyle name="Navadno 10" xfId="81" xr:uid="{00000000-0005-0000-0000-00002E000000}"/>
    <cellStyle name="Navadno 11" xfId="116" xr:uid="{B7C42C3D-6BA3-432D-AEA3-B4DD986CA413}"/>
    <cellStyle name="Navadno 2" xfId="12" xr:uid="{00000000-0005-0000-0000-00002F000000}"/>
    <cellStyle name="Navadno 2 2" xfId="32" xr:uid="{00000000-0005-0000-0000-000030000000}"/>
    <cellStyle name="Navadno 3" xfId="2" xr:uid="{00000000-0005-0000-0000-000031000000}"/>
    <cellStyle name="Navadno 3 11 18" xfId="82" xr:uid="{00000000-0005-0000-0000-000032000000}"/>
    <cellStyle name="Navadno 4" xfId="7" xr:uid="{00000000-0005-0000-0000-000033000000}"/>
    <cellStyle name="Navadno 4 2" xfId="35" xr:uid="{00000000-0005-0000-0000-000034000000}"/>
    <cellStyle name="Navadno 5" xfId="11" xr:uid="{00000000-0005-0000-0000-000035000000}"/>
    <cellStyle name="Navadno 5 2" xfId="34" xr:uid="{00000000-0005-0000-0000-000036000000}"/>
    <cellStyle name="Navadno 6" xfId="3" xr:uid="{00000000-0005-0000-0000-000037000000}"/>
    <cellStyle name="Navadno 7" xfId="36" xr:uid="{00000000-0005-0000-0000-000038000000}"/>
    <cellStyle name="Navadno 8" xfId="114" xr:uid="{1FC62A07-9457-43EE-BDFA-24DD457BF9A9}"/>
    <cellStyle name="Navadno 9" xfId="86" xr:uid="{00000000-0005-0000-0000-000039000000}"/>
    <cellStyle name="Neutral" xfId="26" xr:uid="{00000000-0005-0000-0000-00003A000000}"/>
    <cellStyle name="Nevtralno 2" xfId="64" xr:uid="{00000000-0005-0000-0000-00003B000000}"/>
    <cellStyle name="Normal 10" xfId="84" xr:uid="{00000000-0005-0000-0000-00003D000000}"/>
    <cellStyle name="Normal 2" xfId="8" xr:uid="{00000000-0005-0000-0000-00003E000000}"/>
    <cellStyle name="Normal 6" xfId="33" xr:uid="{00000000-0005-0000-0000-00003F000000}"/>
    <cellStyle name="Normal_I-BREZOV" xfId="1" xr:uid="{00000000-0005-0000-0000-000040000000}"/>
    <cellStyle name="Note" xfId="27" xr:uid="{00000000-0005-0000-0000-000041000000}"/>
    <cellStyle name="Odstotek" xfId="87" builtinId="5"/>
    <cellStyle name="Odstotek 2" xfId="28" xr:uid="{00000000-0005-0000-0000-000042000000}"/>
    <cellStyle name="Odstotek 3" xfId="37" xr:uid="{00000000-0005-0000-0000-000043000000}"/>
    <cellStyle name="Opomba 2" xfId="65" xr:uid="{00000000-0005-0000-0000-000044000000}"/>
    <cellStyle name="Opomba 3" xfId="115" xr:uid="{DAD22AFC-9E65-4AF6-AE6A-D06FDA2453E6}"/>
    <cellStyle name="Opozorilo 2" xfId="66" xr:uid="{00000000-0005-0000-0000-000045000000}"/>
    <cellStyle name="Pojasnjevalno besedilo 2" xfId="67" xr:uid="{00000000-0005-0000-0000-000047000000}"/>
    <cellStyle name="Poudarek1 2" xfId="68" xr:uid="{00000000-0005-0000-0000-000048000000}"/>
    <cellStyle name="Poudarek2 2" xfId="69" xr:uid="{00000000-0005-0000-0000-000049000000}"/>
    <cellStyle name="Poudarek3 2" xfId="70" xr:uid="{00000000-0005-0000-0000-00004A000000}"/>
    <cellStyle name="Poudarek4 2" xfId="71" xr:uid="{00000000-0005-0000-0000-00004B000000}"/>
    <cellStyle name="Poudarek5 2" xfId="72" xr:uid="{00000000-0005-0000-0000-00004C000000}"/>
    <cellStyle name="Poudarek6 2" xfId="73" xr:uid="{00000000-0005-0000-0000-00004D000000}"/>
    <cellStyle name="Povezana celica 2" xfId="74" xr:uid="{00000000-0005-0000-0000-00004E000000}"/>
    <cellStyle name="Preveri celico 2" xfId="75" xr:uid="{00000000-0005-0000-0000-00004F000000}"/>
    <cellStyle name="Računanje 2" xfId="76" xr:uid="{00000000-0005-0000-0000-000050000000}"/>
    <cellStyle name="S13" xfId="97" xr:uid="{00000000-0005-0000-0000-000051000000}"/>
    <cellStyle name="S14" xfId="99" xr:uid="{00000000-0005-0000-0000-000052000000}"/>
    <cellStyle name="S15" xfId="98" xr:uid="{00000000-0005-0000-0000-000053000000}"/>
    <cellStyle name="S16" xfId="96" xr:uid="{00000000-0005-0000-0000-000054000000}"/>
    <cellStyle name="S17" xfId="95" xr:uid="{00000000-0005-0000-0000-000055000000}"/>
    <cellStyle name="S18" xfId="88" xr:uid="{00000000-0005-0000-0000-000056000000}"/>
    <cellStyle name="S19" xfId="90" xr:uid="{00000000-0005-0000-0000-000057000000}"/>
    <cellStyle name="S20" xfId="91" xr:uid="{00000000-0005-0000-0000-000058000000}"/>
    <cellStyle name="S21" xfId="92" xr:uid="{00000000-0005-0000-0000-000059000000}"/>
    <cellStyle name="S22" xfId="93" xr:uid="{00000000-0005-0000-0000-00005A000000}"/>
    <cellStyle name="S23" xfId="89" xr:uid="{00000000-0005-0000-0000-00005B000000}"/>
    <cellStyle name="S24" xfId="94" xr:uid="{00000000-0005-0000-0000-00005C000000}"/>
    <cellStyle name="S25" xfId="100" xr:uid="{00000000-0005-0000-0000-00005D000000}"/>
    <cellStyle name="S26" xfId="103" xr:uid="{00000000-0005-0000-0000-00005E000000}"/>
    <cellStyle name="S27" xfId="104" xr:uid="{00000000-0005-0000-0000-00005F000000}"/>
    <cellStyle name="S28" xfId="101" xr:uid="{00000000-0005-0000-0000-000060000000}"/>
    <cellStyle name="S29" xfId="102" xr:uid="{00000000-0005-0000-0000-000061000000}"/>
    <cellStyle name="S30" xfId="105" xr:uid="{00000000-0005-0000-0000-000062000000}"/>
    <cellStyle name="S32" xfId="111" xr:uid="{00000000-0005-0000-0000-000063000000}"/>
    <cellStyle name="S33" xfId="106" xr:uid="{00000000-0005-0000-0000-000064000000}"/>
    <cellStyle name="S34" xfId="107" xr:uid="{00000000-0005-0000-0000-000065000000}"/>
    <cellStyle name="S35" xfId="108" xr:uid="{00000000-0005-0000-0000-000066000000}"/>
    <cellStyle name="S36" xfId="109" xr:uid="{00000000-0005-0000-0000-000067000000}"/>
    <cellStyle name="S44" xfId="110" xr:uid="{00000000-0005-0000-0000-000068000000}"/>
    <cellStyle name="Slabo 2" xfId="77" xr:uid="{00000000-0005-0000-0000-000069000000}"/>
    <cellStyle name="Slabo 3" xfId="112" xr:uid="{656DF877-36BD-406D-8300-63A8C2A8CBC1}"/>
    <cellStyle name="Slog 1" xfId="83" xr:uid="{00000000-0005-0000-0000-00006A000000}"/>
    <cellStyle name="Total" xfId="29" xr:uid="{00000000-0005-0000-0000-00006B000000}"/>
    <cellStyle name="Valuta 2" xfId="113" xr:uid="{BD725310-C90D-485C-85DF-E1BD0E24EC33}"/>
    <cellStyle name="Vejica 2" xfId="30" xr:uid="{00000000-0005-0000-0000-00006C000000}"/>
    <cellStyle name="Vnos 2" xfId="78" xr:uid="{00000000-0005-0000-0000-00006D000000}"/>
    <cellStyle name="Vsota 2" xfId="79" xr:uid="{00000000-0005-0000-0000-00006E000000}"/>
    <cellStyle name="Zuza" xfId="80" xr:uid="{00000000-0005-0000-0000-00006F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3.xml"/><Relationship Id="rId5" Type="http://schemas.openxmlformats.org/officeDocument/2006/relationships/externalLink" Target="externalLinks/externalLink2.xml"/><Relationship Id="rId10" Type="http://schemas.openxmlformats.org/officeDocument/2006/relationships/calcChain" Target="calcChain.xml"/><Relationship Id="rId4" Type="http://schemas.openxmlformats.org/officeDocument/2006/relationships/externalLink" Target="externalLinks/externalLink1.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oneCellAnchor>
    <xdr:from>
      <xdr:col>2</xdr:col>
      <xdr:colOff>11208</xdr:colOff>
      <xdr:row>2034</xdr:row>
      <xdr:rowOff>33618</xdr:rowOff>
    </xdr:from>
    <xdr:ext cx="7110374" cy="3063281"/>
    <xdr:pic>
      <xdr:nvPicPr>
        <xdr:cNvPr id="2" name="Slika 1">
          <a:extLst>
            <a:ext uri="{FF2B5EF4-FFF2-40B4-BE49-F238E27FC236}">
              <a16:creationId xmlns:a16="http://schemas.microsoft.com/office/drawing/2014/main" id="{BA95A51C-8F21-4A4E-8B15-0E3E4D7995EF}"/>
            </a:ext>
          </a:extLst>
        </xdr:cNvPr>
        <xdr:cNvPicPr>
          <a:picLocks noChangeAspect="1" noChangeArrowheads="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r="7239"/>
        <a:stretch/>
      </xdr:blipFill>
      <xdr:spPr bwMode="auto">
        <a:xfrm>
          <a:off x="896473" y="703987147"/>
          <a:ext cx="7104527" cy="309056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tanja/ZD%20IB/BC/ZD%20IB%20_STR%20BC%20kor.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tanja/ZD%20IB/BC/EI%20ZD%20Ilirska%20Bistric%20BC%20kor.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tanja/ZD%20IB/BC/Protivlom%20ZD%20IL.BISTRICA-%20BC%20kor.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kapitulacija"/>
      <sheetName val="OgrevHlajenje"/>
      <sheetName val="Prezracevanje"/>
      <sheetName val="Voda"/>
      <sheetName val="Povezava"/>
    </sheetNames>
    <sheetDataSet>
      <sheetData sheetId="0">
        <row r="20">
          <cell r="E20">
            <v>0</v>
          </cell>
        </row>
      </sheetData>
      <sheetData sheetId="1"/>
      <sheetData sheetId="2"/>
      <sheetData sheetId="3"/>
      <sheetData sheetId="4"/>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KAPITULACIJA"/>
      <sheetName val="SPLOŠNO"/>
      <sheetName val="NN DOVOD - INFRASTRUKTURA"/>
      <sheetName val="RAZSVETLJAVA"/>
      <sheetName val="VODOVNI"/>
      <sheetName val="RAZVODNI MATERIAL"/>
      <sheetName val="STIKALA, VTIČNICE, PRIKLJUČKI"/>
      <sheetName val="RAZDELILNIKI"/>
      <sheetName val="UNIVERZALNO OŽIČENJE"/>
      <sheetName val="STRELOVOD"/>
      <sheetName val="SOS"/>
      <sheetName val="OZVOČENJE"/>
      <sheetName val="CNS"/>
      <sheetName val="TK GRADBENA DELA"/>
    </sheetNames>
    <sheetDataSet>
      <sheetData sheetId="0">
        <row r="25">
          <cell r="F25">
            <v>0</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K"/>
    </sheetNames>
    <sheetDataSet>
      <sheetData sheetId="0">
        <row r="18">
          <cell r="F18">
            <v>0</v>
          </cell>
        </row>
      </sheetData>
    </sheetDataSet>
  </externalBook>
</externalLink>
</file>

<file path=xl/theme/theme1.xml><?xml version="1.0" encoding="utf-8"?>
<a:theme xmlns:a="http://schemas.openxmlformats.org/drawingml/2006/main" name="Officeova tema">
  <a:themeElements>
    <a:clrScheme name="Pisarn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Pisarna">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Pisarn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2:J33"/>
  <sheetViews>
    <sheetView zoomScaleNormal="100" zoomScaleSheetLayoutView="100" workbookViewId="0">
      <selection activeCell="D25" sqref="D25"/>
    </sheetView>
  </sheetViews>
  <sheetFormatPr defaultColWidth="8.7109375" defaultRowHeight="15"/>
  <cols>
    <col min="1" max="1" width="6.42578125" style="1" customWidth="1"/>
    <col min="2" max="2" width="6.140625" style="1" customWidth="1"/>
    <col min="3" max="3" width="37.42578125" style="1" customWidth="1"/>
    <col min="4" max="4" width="1.7109375" style="1" customWidth="1"/>
    <col min="5" max="5" width="17.5703125" style="1" customWidth="1"/>
    <col min="6" max="6" width="6" style="1" customWidth="1"/>
    <col min="7" max="7" width="25.28515625" style="1" customWidth="1"/>
    <col min="8" max="8" width="16.140625" style="1" customWidth="1"/>
    <col min="9" max="9" width="17.7109375" style="1" customWidth="1"/>
    <col min="10" max="10" width="49.7109375" style="1" bestFit="1" customWidth="1"/>
    <col min="11" max="11" width="12.28515625" style="1" bestFit="1" customWidth="1"/>
    <col min="12" max="16384" width="8.7109375" style="1"/>
  </cols>
  <sheetData>
    <row r="2" spans="1:10" ht="61.15" customHeight="1">
      <c r="B2" s="323" t="s">
        <v>415</v>
      </c>
      <c r="C2" s="323"/>
      <c r="D2" s="323"/>
      <c r="E2" s="323"/>
      <c r="F2" s="2"/>
      <c r="G2" s="3"/>
    </row>
    <row r="3" spans="1:10" s="4" customFormat="1" ht="12.75">
      <c r="A3" s="4" t="s">
        <v>414</v>
      </c>
      <c r="B3" s="5"/>
      <c r="C3" s="6"/>
      <c r="D3" s="7"/>
      <c r="E3" s="8"/>
      <c r="F3" s="9"/>
      <c r="G3" s="10"/>
    </row>
    <row r="4" spans="1:10" s="4" customFormat="1" ht="12.75">
      <c r="A4" s="4" t="s">
        <v>341</v>
      </c>
      <c r="B4" s="5"/>
      <c r="C4" s="6"/>
      <c r="D4" s="7"/>
      <c r="E4" s="8"/>
      <c r="F4" s="9"/>
      <c r="G4" s="10"/>
    </row>
    <row r="5" spans="1:10" s="4" customFormat="1" ht="12.75">
      <c r="A5" s="4" t="s">
        <v>1204</v>
      </c>
      <c r="B5" s="5"/>
      <c r="C5" s="6"/>
      <c r="D5" s="7"/>
      <c r="E5" s="8"/>
      <c r="F5" s="9"/>
      <c r="G5" s="10"/>
    </row>
    <row r="6" spans="1:10" s="4" customFormat="1" ht="12.75">
      <c r="B6" s="5"/>
      <c r="C6" s="6"/>
      <c r="D6" s="7"/>
      <c r="E6" s="8"/>
      <c r="F6" s="9"/>
      <c r="G6" s="10"/>
    </row>
    <row r="7" spans="1:10" ht="15.75">
      <c r="B7" s="11"/>
      <c r="C7" s="12" t="s">
        <v>442</v>
      </c>
      <c r="D7" s="13"/>
      <c r="E7" s="14"/>
      <c r="F7" s="2"/>
      <c r="G7" s="3"/>
    </row>
    <row r="8" spans="1:10" ht="15.75" thickBot="1">
      <c r="B8" s="15"/>
      <c r="C8" s="16"/>
      <c r="D8" s="17"/>
      <c r="E8" s="17"/>
      <c r="F8" s="18"/>
      <c r="G8" s="19"/>
    </row>
    <row r="9" spans="1:10" ht="16.5" thickBot="1">
      <c r="B9" s="20" t="s">
        <v>34</v>
      </c>
      <c r="C9" s="21" t="s">
        <v>416</v>
      </c>
      <c r="D9" s="17"/>
      <c r="E9" s="36"/>
      <c r="F9" s="18"/>
      <c r="G9" s="22"/>
    </row>
    <row r="10" spans="1:10">
      <c r="B10" s="15"/>
      <c r="C10" s="23"/>
      <c r="D10" s="17"/>
      <c r="E10" s="17"/>
      <c r="F10" s="18"/>
      <c r="G10" s="22"/>
    </row>
    <row r="11" spans="1:10" ht="15.75">
      <c r="B11" s="32" t="s">
        <v>33</v>
      </c>
      <c r="C11" s="33" t="s">
        <v>417</v>
      </c>
      <c r="D11" s="34"/>
      <c r="E11" s="35">
        <f>+'GO OBJEKT'!H20</f>
        <v>0</v>
      </c>
      <c r="F11" s="18"/>
      <c r="G11" s="22"/>
    </row>
    <row r="12" spans="1:10" ht="15.75">
      <c r="B12" s="15"/>
      <c r="C12" s="23"/>
      <c r="D12" s="17"/>
      <c r="E12" s="24"/>
      <c r="F12" s="18"/>
      <c r="G12" s="22"/>
      <c r="H12" s="255"/>
      <c r="I12" s="255"/>
      <c r="J12" s="255"/>
    </row>
    <row r="13" spans="1:10" ht="15.75">
      <c r="B13" s="32" t="s">
        <v>32</v>
      </c>
      <c r="C13" s="33" t="s">
        <v>418</v>
      </c>
      <c r="D13" s="34"/>
      <c r="E13" s="35">
        <f>'GO OBJEKT'!$H$36</f>
        <v>0</v>
      </c>
      <c r="F13" s="18"/>
      <c r="G13" s="22"/>
      <c r="H13" s="256"/>
      <c r="I13" s="254"/>
      <c r="J13" s="254"/>
    </row>
    <row r="14" spans="1:10" ht="15.75">
      <c r="B14" s="20"/>
      <c r="C14" s="21"/>
      <c r="D14" s="17"/>
      <c r="E14" s="24"/>
      <c r="F14" s="18"/>
      <c r="G14" s="22"/>
    </row>
    <row r="15" spans="1:10" ht="15.75">
      <c r="B15" s="32" t="s">
        <v>350</v>
      </c>
      <c r="C15" s="37" t="s">
        <v>1207</v>
      </c>
      <c r="D15" s="34"/>
      <c r="E15" s="35">
        <f>[1]Rekapitulacija!$E$20</f>
        <v>0</v>
      </c>
      <c r="F15" s="18"/>
      <c r="G15" s="22"/>
      <c r="H15" s="25"/>
    </row>
    <row r="16" spans="1:10" ht="15.75">
      <c r="B16" s="20"/>
      <c r="C16" s="21"/>
      <c r="D16" s="17"/>
      <c r="E16" s="24"/>
      <c r="F16" s="18"/>
      <c r="G16" s="22"/>
    </row>
    <row r="17" spans="2:8" ht="15.75">
      <c r="B17" s="32" t="s">
        <v>1205</v>
      </c>
      <c r="C17" s="37" t="s">
        <v>1208</v>
      </c>
      <c r="D17" s="34"/>
      <c r="E17" s="35">
        <f>[2]REKAPITULACIJA!$F$25</f>
        <v>0</v>
      </c>
      <c r="F17" s="18"/>
      <c r="G17" s="22"/>
      <c r="H17" s="25"/>
    </row>
    <row r="18" spans="2:8" s="306" customFormat="1" ht="15.75">
      <c r="B18" s="307"/>
      <c r="C18" s="308"/>
      <c r="D18" s="309"/>
      <c r="E18" s="310"/>
      <c r="F18" s="311"/>
      <c r="G18" s="312"/>
      <c r="H18" s="313"/>
    </row>
    <row r="19" spans="2:8" ht="33" customHeight="1">
      <c r="B19" s="32" t="s">
        <v>1206</v>
      </c>
      <c r="C19" s="314" t="s">
        <v>1209</v>
      </c>
      <c r="D19" s="34"/>
      <c r="E19" s="35">
        <f>[3]TK!$F$18</f>
        <v>0</v>
      </c>
      <c r="F19" s="18"/>
      <c r="G19" s="22"/>
      <c r="H19" s="25"/>
    </row>
    <row r="20" spans="2:8" ht="15.75">
      <c r="B20" s="20"/>
      <c r="C20" s="21"/>
      <c r="D20" s="17"/>
      <c r="E20" s="24"/>
      <c r="F20" s="18"/>
      <c r="G20" s="22"/>
    </row>
    <row r="21" spans="2:8" ht="15.75">
      <c r="B21" s="32" t="s">
        <v>351</v>
      </c>
      <c r="C21" s="37" t="s">
        <v>410</v>
      </c>
      <c r="D21" s="34"/>
      <c r="E21" s="35">
        <v>0</v>
      </c>
      <c r="F21" s="18"/>
      <c r="G21" s="22"/>
      <c r="H21" s="25"/>
    </row>
    <row r="22" spans="2:8" ht="15.75">
      <c r="B22" s="20"/>
      <c r="C22" s="21"/>
      <c r="D22" s="17"/>
      <c r="E22" s="24"/>
      <c r="F22" s="18"/>
      <c r="G22" s="22"/>
    </row>
    <row r="23" spans="2:8" ht="15.75">
      <c r="B23" s="20"/>
      <c r="C23" s="21"/>
      <c r="D23" s="17"/>
      <c r="E23" s="24"/>
      <c r="F23" s="18"/>
      <c r="G23" s="22"/>
    </row>
    <row r="24" spans="2:8" ht="15.75">
      <c r="B24" s="15"/>
      <c r="C24" s="23"/>
      <c r="D24" s="17"/>
      <c r="E24" s="24"/>
      <c r="F24" s="18"/>
      <c r="G24" s="22"/>
    </row>
    <row r="25" spans="2:8" ht="31.5">
      <c r="B25" s="26" t="s">
        <v>419</v>
      </c>
      <c r="C25" s="21" t="s">
        <v>1095</v>
      </c>
      <c r="D25" s="27">
        <f>SUM(E11:E23)*0.05</f>
        <v>0</v>
      </c>
      <c r="E25" s="24">
        <f>+D25</f>
        <v>0</v>
      </c>
      <c r="F25" s="18"/>
      <c r="G25" s="22"/>
    </row>
    <row r="26" spans="2:8" ht="15.75">
      <c r="B26" s="15"/>
      <c r="C26" s="23"/>
      <c r="D26" s="17"/>
      <c r="E26" s="24"/>
      <c r="F26" s="18"/>
      <c r="G26" s="22"/>
    </row>
    <row r="27" spans="2:8" ht="15.75">
      <c r="B27" s="15"/>
      <c r="C27" s="23"/>
      <c r="D27" s="17"/>
      <c r="E27" s="24"/>
      <c r="F27" s="18"/>
      <c r="G27" s="22"/>
    </row>
    <row r="28" spans="2:8" ht="15.75">
      <c r="B28" s="28"/>
      <c r="C28" s="29" t="s">
        <v>38</v>
      </c>
      <c r="D28" s="30"/>
      <c r="E28" s="31">
        <f>SUM(E11:E27)</f>
        <v>0</v>
      </c>
    </row>
    <row r="29" spans="2:8" ht="15.75">
      <c r="E29" s="24"/>
    </row>
    <row r="30" spans="2:8" ht="15.75">
      <c r="C30" s="21" t="s">
        <v>37</v>
      </c>
      <c r="E30" s="24">
        <f>E28*0.22</f>
        <v>0</v>
      </c>
    </row>
    <row r="31" spans="2:8" ht="15.75">
      <c r="E31" s="24"/>
    </row>
    <row r="32" spans="2:8" ht="15.75">
      <c r="B32" s="30"/>
      <c r="C32" s="29" t="s">
        <v>39</v>
      </c>
      <c r="D32" s="30"/>
      <c r="E32" s="31">
        <f>E28+E30</f>
        <v>0</v>
      </c>
    </row>
    <row r="33" spans="5:5" ht="15.75">
      <c r="E33" s="24"/>
    </row>
  </sheetData>
  <mergeCells count="1">
    <mergeCell ref="B2:E2"/>
  </mergeCells>
  <pageMargins left="0.7" right="0.7" top="0.75" bottom="0.75" header="0.3" footer="0.3"/>
  <pageSetup paperSize="9" scale="75" orientation="portrait" horizontalDpi="4294967293" verticalDpi="4294967293" r:id="rId1"/>
  <headerFooter>
    <oddHeader>&amp;CZD ILIRSKA BISTRICA</oddHeader>
    <oddFooter>Stran &amp;P&amp;R&amp;A</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I72"/>
  <sheetViews>
    <sheetView view="pageBreakPreview" zoomScale="115" zoomScaleNormal="100" zoomScaleSheetLayoutView="115" workbookViewId="0">
      <selection activeCell="A6" sqref="A6:I6"/>
    </sheetView>
  </sheetViews>
  <sheetFormatPr defaultColWidth="12.140625" defaultRowHeight="14.25"/>
  <cols>
    <col min="1" max="16384" width="12.140625" style="188"/>
  </cols>
  <sheetData>
    <row r="1" spans="1:9" ht="15">
      <c r="A1" s="186" t="s">
        <v>51</v>
      </c>
      <c r="B1" s="186"/>
      <c r="C1" s="186"/>
      <c r="D1" s="187"/>
      <c r="E1" s="186"/>
      <c r="F1" s="187"/>
    </row>
    <row r="2" spans="1:9" ht="15">
      <c r="A2" s="186"/>
      <c r="B2" s="186"/>
      <c r="C2" s="186"/>
      <c r="D2" s="187"/>
      <c r="E2" s="186"/>
      <c r="F2" s="187"/>
    </row>
    <row r="3" spans="1:9" s="189" customFormat="1" ht="61.5" customHeight="1">
      <c r="A3" s="327" t="s">
        <v>1203</v>
      </c>
      <c r="B3" s="327"/>
      <c r="C3" s="327"/>
      <c r="D3" s="327"/>
      <c r="E3" s="327"/>
      <c r="F3" s="327"/>
      <c r="G3" s="327"/>
      <c r="H3" s="327"/>
      <c r="I3" s="327"/>
    </row>
    <row r="4" spans="1:9" s="189" customFormat="1" ht="29.25" customHeight="1">
      <c r="A4" s="326" t="s">
        <v>52</v>
      </c>
      <c r="B4" s="326"/>
      <c r="C4" s="326"/>
      <c r="D4" s="326"/>
      <c r="E4" s="326"/>
      <c r="F4" s="326"/>
      <c r="G4" s="326"/>
      <c r="H4" s="326"/>
      <c r="I4" s="326"/>
    </row>
    <row r="5" spans="1:9" s="189" customFormat="1" ht="105" customHeight="1">
      <c r="A5" s="326" t="s">
        <v>53</v>
      </c>
      <c r="B5" s="326"/>
      <c r="C5" s="326"/>
      <c r="D5" s="326"/>
      <c r="E5" s="326"/>
      <c r="F5" s="326"/>
      <c r="G5" s="326"/>
      <c r="H5" s="326"/>
      <c r="I5" s="326"/>
    </row>
    <row r="6" spans="1:9" s="189" customFormat="1" ht="60.75" customHeight="1">
      <c r="A6" s="328" t="s">
        <v>54</v>
      </c>
      <c r="B6" s="328"/>
      <c r="C6" s="328"/>
      <c r="D6" s="328"/>
      <c r="E6" s="328"/>
      <c r="F6" s="328"/>
      <c r="G6" s="328"/>
      <c r="H6" s="328"/>
      <c r="I6" s="328"/>
    </row>
    <row r="7" spans="1:9" s="189" customFormat="1" ht="34.5" customHeight="1">
      <c r="A7" s="325" t="s">
        <v>55</v>
      </c>
      <c r="B7" s="325"/>
      <c r="C7" s="325"/>
      <c r="D7" s="325"/>
      <c r="E7" s="325"/>
      <c r="F7" s="325"/>
      <c r="G7" s="325"/>
      <c r="H7" s="325"/>
      <c r="I7" s="325"/>
    </row>
    <row r="8" spans="1:9" s="189" customFormat="1" ht="75.75" customHeight="1">
      <c r="A8" s="325" t="s">
        <v>56</v>
      </c>
      <c r="B8" s="325"/>
      <c r="C8" s="325"/>
      <c r="D8" s="325"/>
      <c r="E8" s="325"/>
      <c r="F8" s="325"/>
      <c r="G8" s="325"/>
      <c r="H8" s="325"/>
      <c r="I8" s="325"/>
    </row>
    <row r="9" spans="1:9" s="189" customFormat="1" ht="63" customHeight="1">
      <c r="A9" s="325" t="s">
        <v>57</v>
      </c>
      <c r="B9" s="325"/>
      <c r="C9" s="325"/>
      <c r="D9" s="325"/>
      <c r="E9" s="325"/>
      <c r="F9" s="325"/>
      <c r="G9" s="325"/>
      <c r="H9" s="325"/>
      <c r="I9" s="325"/>
    </row>
    <row r="10" spans="1:9" s="189" customFormat="1" ht="33.75" customHeight="1">
      <c r="A10" s="326" t="s">
        <v>58</v>
      </c>
      <c r="B10" s="326"/>
      <c r="C10" s="326"/>
      <c r="D10" s="326"/>
      <c r="E10" s="326"/>
      <c r="F10" s="326"/>
      <c r="G10" s="326"/>
      <c r="H10" s="326"/>
      <c r="I10" s="326"/>
    </row>
    <row r="11" spans="1:9" s="189" customFormat="1" ht="66" customHeight="1">
      <c r="A11" s="326" t="s">
        <v>907</v>
      </c>
      <c r="B11" s="326"/>
      <c r="C11" s="326"/>
      <c r="D11" s="326"/>
      <c r="E11" s="326"/>
      <c r="F11" s="326"/>
      <c r="G11" s="326"/>
      <c r="H11" s="326"/>
      <c r="I11" s="326"/>
    </row>
    <row r="12" spans="1:9" s="189" customFormat="1">
      <c r="A12" s="326" t="s">
        <v>59</v>
      </c>
      <c r="B12" s="326"/>
      <c r="C12" s="326"/>
      <c r="D12" s="326"/>
      <c r="E12" s="326"/>
      <c r="F12" s="326"/>
      <c r="G12" s="326"/>
      <c r="H12" s="326"/>
      <c r="I12" s="326"/>
    </row>
    <row r="13" spans="1:9">
      <c r="A13" s="324" t="s">
        <v>60</v>
      </c>
      <c r="B13" s="324"/>
      <c r="C13" s="324"/>
      <c r="D13" s="324"/>
      <c r="E13" s="324"/>
      <c r="F13" s="324"/>
      <c r="G13" s="324"/>
      <c r="H13" s="324"/>
      <c r="I13" s="324"/>
    </row>
    <row r="14" spans="1:9" ht="33.75" customHeight="1">
      <c r="A14" s="324" t="s">
        <v>61</v>
      </c>
      <c r="B14" s="324"/>
      <c r="C14" s="324"/>
      <c r="D14" s="324"/>
      <c r="E14" s="324"/>
      <c r="F14" s="324"/>
      <c r="G14" s="324"/>
      <c r="H14" s="324"/>
      <c r="I14" s="324"/>
    </row>
    <row r="15" spans="1:9">
      <c r="A15" s="324" t="s">
        <v>62</v>
      </c>
      <c r="B15" s="324"/>
      <c r="C15" s="324"/>
      <c r="D15" s="324"/>
      <c r="E15" s="324"/>
      <c r="F15" s="324"/>
      <c r="G15" s="324"/>
      <c r="H15" s="324"/>
      <c r="I15" s="324"/>
    </row>
    <row r="16" spans="1:9" ht="31.5" customHeight="1">
      <c r="A16" s="324" t="s">
        <v>63</v>
      </c>
      <c r="B16" s="324"/>
      <c r="C16" s="324"/>
      <c r="D16" s="324"/>
      <c r="E16" s="324"/>
      <c r="F16" s="324"/>
      <c r="G16" s="324"/>
      <c r="H16" s="324"/>
      <c r="I16" s="324"/>
    </row>
    <row r="17" spans="1:9" s="189" customFormat="1">
      <c r="A17" s="324" t="s">
        <v>64</v>
      </c>
      <c r="B17" s="324"/>
      <c r="C17" s="324"/>
      <c r="D17" s="324"/>
      <c r="E17" s="324"/>
      <c r="F17" s="324"/>
      <c r="G17" s="324"/>
      <c r="H17" s="324"/>
      <c r="I17" s="324"/>
    </row>
    <row r="18" spans="1:9" ht="34.5" customHeight="1">
      <c r="A18" s="324" t="s">
        <v>90</v>
      </c>
      <c r="B18" s="324"/>
      <c r="C18" s="324"/>
      <c r="D18" s="324"/>
      <c r="E18" s="324"/>
      <c r="F18" s="324"/>
      <c r="G18" s="324"/>
      <c r="H18" s="324"/>
      <c r="I18" s="324"/>
    </row>
    <row r="19" spans="1:9" ht="30.75" customHeight="1">
      <c r="A19" s="324" t="s">
        <v>91</v>
      </c>
      <c r="B19" s="324"/>
      <c r="C19" s="324"/>
      <c r="D19" s="324"/>
      <c r="E19" s="324"/>
      <c r="F19" s="324"/>
      <c r="G19" s="324"/>
      <c r="H19" s="324"/>
      <c r="I19" s="324"/>
    </row>
    <row r="20" spans="1:9" ht="46.5" customHeight="1">
      <c r="A20" s="324" t="s">
        <v>92</v>
      </c>
      <c r="B20" s="324"/>
      <c r="C20" s="324"/>
      <c r="D20" s="324"/>
      <c r="E20" s="324"/>
      <c r="F20" s="324"/>
      <c r="G20" s="324"/>
      <c r="H20" s="324"/>
      <c r="I20" s="324"/>
    </row>
    <row r="21" spans="1:9" ht="34.5" customHeight="1">
      <c r="A21" s="324" t="s">
        <v>93</v>
      </c>
      <c r="B21" s="324"/>
      <c r="C21" s="324"/>
      <c r="D21" s="324"/>
      <c r="E21" s="324"/>
      <c r="F21" s="324"/>
      <c r="G21" s="324"/>
      <c r="H21" s="324"/>
      <c r="I21" s="324"/>
    </row>
    <row r="22" spans="1:9" ht="36" customHeight="1">
      <c r="A22" s="324" t="s">
        <v>94</v>
      </c>
      <c r="B22" s="324"/>
      <c r="C22" s="324"/>
      <c r="D22" s="324"/>
      <c r="E22" s="324"/>
      <c r="F22" s="324"/>
      <c r="G22" s="324"/>
      <c r="H22" s="324"/>
      <c r="I22" s="324"/>
    </row>
    <row r="23" spans="1:9" ht="48.75" customHeight="1">
      <c r="A23" s="324" t="s">
        <v>95</v>
      </c>
      <c r="B23" s="324"/>
      <c r="C23" s="324"/>
      <c r="D23" s="324"/>
      <c r="E23" s="324"/>
      <c r="F23" s="324"/>
      <c r="G23" s="324"/>
      <c r="H23" s="324"/>
      <c r="I23" s="324"/>
    </row>
    <row r="24" spans="1:9" ht="35.25" customHeight="1">
      <c r="A24" s="324" t="s">
        <v>96</v>
      </c>
      <c r="B24" s="324"/>
      <c r="C24" s="324"/>
      <c r="D24" s="324"/>
      <c r="E24" s="324"/>
      <c r="F24" s="324"/>
      <c r="G24" s="324"/>
      <c r="H24" s="324"/>
      <c r="I24" s="324"/>
    </row>
    <row r="25" spans="1:9" ht="18.75" customHeight="1">
      <c r="A25" s="324" t="s">
        <v>97</v>
      </c>
      <c r="B25" s="324"/>
      <c r="C25" s="324"/>
      <c r="D25" s="324"/>
      <c r="E25" s="324"/>
      <c r="F25" s="324"/>
      <c r="G25" s="324"/>
      <c r="H25" s="324"/>
      <c r="I25" s="324"/>
    </row>
    <row r="26" spans="1:9">
      <c r="A26" s="324" t="s">
        <v>98</v>
      </c>
      <c r="B26" s="324"/>
      <c r="C26" s="324"/>
      <c r="D26" s="324"/>
      <c r="E26" s="324"/>
      <c r="F26" s="324"/>
      <c r="G26" s="324"/>
      <c r="H26" s="324"/>
      <c r="I26" s="324"/>
    </row>
    <row r="27" spans="1:9" ht="41.45" customHeight="1">
      <c r="A27" s="324" t="s">
        <v>99</v>
      </c>
      <c r="B27" s="324"/>
      <c r="C27" s="324"/>
      <c r="D27" s="324"/>
      <c r="E27" s="324"/>
      <c r="F27" s="324"/>
      <c r="G27" s="324"/>
      <c r="H27" s="324"/>
      <c r="I27" s="324"/>
    </row>
    <row r="28" spans="1:9">
      <c r="A28" s="324" t="s">
        <v>100</v>
      </c>
      <c r="B28" s="324"/>
      <c r="C28" s="324"/>
      <c r="D28" s="324"/>
      <c r="E28" s="324"/>
      <c r="F28" s="324"/>
      <c r="G28" s="324"/>
      <c r="H28" s="324"/>
      <c r="I28" s="324"/>
    </row>
    <row r="29" spans="1:9">
      <c r="A29" s="324" t="s">
        <v>101</v>
      </c>
      <c r="B29" s="324"/>
      <c r="C29" s="324"/>
      <c r="D29" s="324"/>
      <c r="E29" s="324"/>
      <c r="F29" s="324"/>
      <c r="G29" s="324"/>
      <c r="H29" s="324"/>
      <c r="I29" s="324"/>
    </row>
    <row r="30" spans="1:9">
      <c r="A30" s="324" t="s">
        <v>102</v>
      </c>
      <c r="B30" s="324"/>
      <c r="C30" s="324"/>
      <c r="D30" s="324"/>
      <c r="E30" s="324"/>
      <c r="F30" s="324"/>
      <c r="G30" s="324"/>
      <c r="H30" s="324"/>
      <c r="I30" s="324"/>
    </row>
    <row r="31" spans="1:9">
      <c r="A31" s="324" t="s">
        <v>103</v>
      </c>
      <c r="B31" s="324"/>
      <c r="C31" s="324"/>
      <c r="D31" s="324"/>
      <c r="E31" s="324"/>
      <c r="F31" s="324"/>
      <c r="G31" s="324"/>
      <c r="H31" s="324"/>
      <c r="I31" s="324"/>
    </row>
    <row r="32" spans="1:9">
      <c r="A32" s="324" t="s">
        <v>104</v>
      </c>
      <c r="B32" s="324"/>
      <c r="C32" s="324"/>
      <c r="D32" s="324"/>
      <c r="E32" s="324"/>
      <c r="F32" s="324"/>
      <c r="G32" s="324"/>
      <c r="H32" s="324"/>
      <c r="I32" s="324"/>
    </row>
    <row r="33" spans="1:9">
      <c r="A33" s="324" t="s">
        <v>105</v>
      </c>
      <c r="B33" s="324"/>
      <c r="C33" s="324"/>
      <c r="D33" s="324"/>
      <c r="E33" s="324"/>
      <c r="F33" s="324"/>
      <c r="G33" s="324"/>
      <c r="H33" s="324"/>
      <c r="I33" s="324"/>
    </row>
    <row r="34" spans="1:9">
      <c r="A34" s="324" t="s">
        <v>106</v>
      </c>
      <c r="B34" s="324"/>
      <c r="C34" s="324"/>
      <c r="D34" s="324"/>
      <c r="E34" s="324"/>
      <c r="F34" s="324"/>
      <c r="G34" s="324"/>
      <c r="H34" s="324"/>
      <c r="I34" s="324"/>
    </row>
    <row r="35" spans="1:9">
      <c r="A35" s="324" t="s">
        <v>107</v>
      </c>
      <c r="B35" s="324"/>
      <c r="C35" s="324"/>
      <c r="D35" s="324"/>
      <c r="E35" s="324"/>
      <c r="F35" s="324"/>
      <c r="G35" s="324"/>
      <c r="H35" s="324"/>
      <c r="I35" s="324"/>
    </row>
    <row r="36" spans="1:9">
      <c r="A36" s="324" t="s">
        <v>108</v>
      </c>
      <c r="B36" s="324"/>
      <c r="C36" s="324"/>
      <c r="D36" s="324"/>
      <c r="E36" s="324"/>
      <c r="F36" s="324"/>
      <c r="G36" s="324"/>
      <c r="H36" s="324"/>
      <c r="I36" s="324"/>
    </row>
    <row r="37" spans="1:9">
      <c r="A37" s="324" t="s">
        <v>109</v>
      </c>
      <c r="B37" s="324"/>
      <c r="C37" s="324"/>
      <c r="D37" s="324"/>
      <c r="E37" s="324"/>
      <c r="F37" s="324"/>
      <c r="G37" s="324"/>
      <c r="H37" s="324"/>
      <c r="I37" s="324"/>
    </row>
    <row r="38" spans="1:9">
      <c r="A38" s="324" t="s">
        <v>110</v>
      </c>
      <c r="B38" s="324"/>
      <c r="C38" s="324"/>
      <c r="D38" s="324"/>
      <c r="E38" s="324"/>
      <c r="F38" s="324"/>
      <c r="G38" s="324"/>
      <c r="H38" s="324"/>
      <c r="I38" s="324"/>
    </row>
    <row r="39" spans="1:9">
      <c r="A39" s="324" t="s">
        <v>111</v>
      </c>
      <c r="B39" s="324"/>
      <c r="C39" s="324"/>
      <c r="D39" s="324"/>
      <c r="E39" s="324"/>
      <c r="F39" s="324"/>
      <c r="G39" s="324"/>
      <c r="H39" s="324"/>
      <c r="I39" s="324"/>
    </row>
    <row r="40" spans="1:9">
      <c r="A40" s="324" t="s">
        <v>112</v>
      </c>
      <c r="B40" s="324"/>
      <c r="C40" s="324"/>
      <c r="D40" s="324"/>
      <c r="E40" s="324"/>
      <c r="F40" s="324"/>
      <c r="G40" s="324"/>
      <c r="H40" s="324"/>
      <c r="I40" s="324"/>
    </row>
    <row r="41" spans="1:9">
      <c r="A41" s="324" t="s">
        <v>113</v>
      </c>
      <c r="B41" s="324"/>
      <c r="C41" s="324"/>
      <c r="D41" s="324"/>
      <c r="E41" s="324"/>
      <c r="F41" s="324"/>
      <c r="G41" s="324"/>
      <c r="H41" s="324"/>
      <c r="I41" s="324"/>
    </row>
    <row r="42" spans="1:9">
      <c r="A42" s="324" t="s">
        <v>114</v>
      </c>
      <c r="B42" s="324"/>
      <c r="C42" s="324"/>
      <c r="D42" s="324"/>
      <c r="E42" s="324"/>
      <c r="F42" s="324"/>
      <c r="G42" s="324"/>
      <c r="H42" s="324"/>
      <c r="I42" s="324"/>
    </row>
    <row r="43" spans="1:9">
      <c r="A43" s="324" t="s">
        <v>115</v>
      </c>
      <c r="B43" s="324"/>
      <c r="C43" s="324"/>
      <c r="D43" s="324"/>
      <c r="E43" s="324"/>
      <c r="F43" s="324"/>
      <c r="G43" s="324"/>
      <c r="H43" s="324"/>
      <c r="I43" s="324"/>
    </row>
    <row r="44" spans="1:9">
      <c r="A44" s="324" t="s">
        <v>116</v>
      </c>
      <c r="B44" s="324"/>
      <c r="C44" s="324"/>
      <c r="D44" s="324"/>
      <c r="E44" s="324"/>
      <c r="F44" s="324"/>
      <c r="G44" s="324"/>
      <c r="H44" s="324"/>
      <c r="I44" s="324"/>
    </row>
    <row r="45" spans="1:9">
      <c r="A45" s="324" t="s">
        <v>117</v>
      </c>
      <c r="B45" s="324"/>
      <c r="C45" s="324"/>
      <c r="D45" s="324"/>
      <c r="E45" s="324"/>
      <c r="F45" s="324"/>
      <c r="G45" s="324"/>
      <c r="H45" s="324"/>
      <c r="I45" s="324"/>
    </row>
    <row r="46" spans="1:9">
      <c r="A46" s="324" t="s">
        <v>118</v>
      </c>
      <c r="B46" s="324"/>
      <c r="C46" s="324"/>
      <c r="D46" s="324"/>
      <c r="E46" s="324"/>
      <c r="F46" s="324"/>
      <c r="G46" s="324"/>
      <c r="H46" s="324"/>
      <c r="I46" s="324"/>
    </row>
    <row r="47" spans="1:9">
      <c r="A47" s="324" t="s">
        <v>119</v>
      </c>
      <c r="B47" s="324"/>
      <c r="C47" s="324"/>
      <c r="D47" s="324"/>
      <c r="E47" s="324"/>
      <c r="F47" s="324"/>
      <c r="G47" s="324"/>
      <c r="H47" s="324"/>
      <c r="I47" s="324"/>
    </row>
    <row r="48" spans="1:9">
      <c r="A48" s="324" t="s">
        <v>120</v>
      </c>
      <c r="B48" s="324"/>
      <c r="C48" s="324"/>
      <c r="D48" s="324"/>
      <c r="E48" s="324"/>
      <c r="F48" s="324"/>
      <c r="G48" s="324"/>
      <c r="H48" s="324"/>
      <c r="I48" s="324"/>
    </row>
    <row r="49" spans="1:9">
      <c r="A49" s="324" t="s">
        <v>121</v>
      </c>
      <c r="B49" s="324"/>
      <c r="C49" s="324"/>
      <c r="D49" s="324"/>
      <c r="E49" s="324"/>
      <c r="F49" s="324"/>
      <c r="G49" s="324"/>
      <c r="H49" s="324"/>
      <c r="I49" s="324"/>
    </row>
    <row r="50" spans="1:9">
      <c r="A50" s="324" t="s">
        <v>122</v>
      </c>
      <c r="B50" s="324"/>
      <c r="C50" s="324"/>
      <c r="D50" s="324"/>
      <c r="E50" s="324"/>
      <c r="F50" s="324"/>
      <c r="G50" s="324"/>
      <c r="H50" s="324"/>
      <c r="I50" s="324"/>
    </row>
    <row r="51" spans="1:9">
      <c r="A51" s="324" t="s">
        <v>123</v>
      </c>
      <c r="B51" s="324"/>
      <c r="C51" s="324"/>
      <c r="D51" s="324"/>
      <c r="E51" s="324"/>
      <c r="F51" s="324"/>
      <c r="G51" s="324"/>
      <c r="H51" s="324"/>
      <c r="I51" s="324"/>
    </row>
    <row r="52" spans="1:9">
      <c r="A52" s="324" t="s">
        <v>124</v>
      </c>
      <c r="B52" s="324"/>
      <c r="C52" s="324"/>
      <c r="D52" s="324"/>
      <c r="E52" s="324"/>
      <c r="F52" s="324"/>
      <c r="G52" s="324"/>
      <c r="H52" s="324"/>
      <c r="I52" s="324"/>
    </row>
    <row r="53" spans="1:9">
      <c r="A53" s="324" t="s">
        <v>125</v>
      </c>
      <c r="B53" s="324"/>
      <c r="C53" s="324"/>
      <c r="D53" s="324"/>
      <c r="E53" s="324"/>
      <c r="F53" s="324"/>
      <c r="G53" s="324"/>
      <c r="H53" s="324"/>
      <c r="I53" s="324"/>
    </row>
    <row r="54" spans="1:9">
      <c r="A54" s="324" t="s">
        <v>126</v>
      </c>
      <c r="B54" s="324"/>
      <c r="C54" s="324"/>
      <c r="D54" s="324"/>
      <c r="E54" s="324"/>
      <c r="F54" s="324"/>
      <c r="G54" s="324"/>
      <c r="H54" s="324"/>
      <c r="I54" s="324"/>
    </row>
    <row r="55" spans="1:9">
      <c r="A55" s="324" t="s">
        <v>127</v>
      </c>
      <c r="B55" s="324"/>
      <c r="C55" s="324"/>
      <c r="D55" s="324"/>
      <c r="E55" s="324"/>
      <c r="F55" s="324"/>
      <c r="G55" s="324"/>
      <c r="H55" s="324"/>
      <c r="I55" s="324"/>
    </row>
    <row r="56" spans="1:9">
      <c r="A56" s="324" t="s">
        <v>128</v>
      </c>
      <c r="B56" s="324"/>
      <c r="C56" s="324"/>
      <c r="D56" s="324"/>
      <c r="E56" s="324"/>
      <c r="F56" s="324"/>
      <c r="G56" s="324"/>
      <c r="H56" s="324"/>
      <c r="I56" s="324"/>
    </row>
    <row r="57" spans="1:9">
      <c r="A57" s="324" t="s">
        <v>129</v>
      </c>
      <c r="B57" s="324"/>
      <c r="C57" s="324"/>
      <c r="D57" s="324"/>
      <c r="E57" s="324"/>
      <c r="F57" s="324"/>
      <c r="G57" s="324"/>
      <c r="H57" s="324"/>
      <c r="I57" s="324"/>
    </row>
    <row r="58" spans="1:9">
      <c r="A58" s="324" t="s">
        <v>130</v>
      </c>
      <c r="B58" s="324"/>
      <c r="C58" s="324"/>
      <c r="D58" s="324"/>
      <c r="E58" s="324"/>
      <c r="F58" s="324"/>
      <c r="G58" s="324"/>
      <c r="H58" s="324"/>
      <c r="I58" s="324"/>
    </row>
    <row r="59" spans="1:9">
      <c r="A59" s="324" t="s">
        <v>131</v>
      </c>
      <c r="B59" s="324"/>
      <c r="C59" s="324"/>
      <c r="D59" s="324"/>
      <c r="E59" s="324"/>
      <c r="F59" s="324"/>
      <c r="G59" s="324"/>
      <c r="H59" s="324"/>
      <c r="I59" s="324"/>
    </row>
    <row r="60" spans="1:9">
      <c r="A60" s="324" t="s">
        <v>132</v>
      </c>
      <c r="B60" s="324"/>
      <c r="C60" s="324"/>
      <c r="D60" s="324"/>
      <c r="E60" s="324"/>
      <c r="F60" s="324"/>
      <c r="G60" s="324"/>
      <c r="H60" s="324"/>
      <c r="I60" s="324"/>
    </row>
    <row r="61" spans="1:9">
      <c r="A61" s="324" t="s">
        <v>133</v>
      </c>
      <c r="B61" s="324"/>
      <c r="C61" s="324"/>
      <c r="D61" s="324"/>
      <c r="E61" s="324"/>
      <c r="F61" s="324"/>
      <c r="G61" s="324"/>
      <c r="H61" s="324"/>
      <c r="I61" s="324"/>
    </row>
    <row r="62" spans="1:9">
      <c r="A62" s="324" t="s">
        <v>134</v>
      </c>
      <c r="B62" s="324"/>
      <c r="C62" s="324"/>
      <c r="D62" s="324"/>
      <c r="E62" s="324"/>
      <c r="F62" s="324"/>
      <c r="G62" s="324"/>
      <c r="H62" s="324"/>
      <c r="I62" s="324"/>
    </row>
    <row r="63" spans="1:9">
      <c r="A63" s="324" t="s">
        <v>135</v>
      </c>
      <c r="B63" s="324"/>
      <c r="C63" s="324"/>
      <c r="D63" s="324"/>
      <c r="E63" s="324"/>
      <c r="F63" s="324"/>
      <c r="G63" s="324"/>
      <c r="H63" s="324"/>
      <c r="I63" s="324"/>
    </row>
    <row r="65" spans="1:9">
      <c r="A65" s="324" t="s">
        <v>136</v>
      </c>
      <c r="B65" s="324"/>
      <c r="C65" s="324"/>
      <c r="D65" s="324"/>
      <c r="E65" s="324"/>
      <c r="F65" s="324"/>
      <c r="G65" s="324"/>
      <c r="H65" s="324"/>
      <c r="I65" s="324"/>
    </row>
    <row r="66" spans="1:9">
      <c r="A66" s="324" t="s">
        <v>137</v>
      </c>
      <c r="B66" s="324"/>
      <c r="C66" s="324"/>
      <c r="D66" s="324"/>
      <c r="E66" s="324"/>
      <c r="F66" s="324"/>
      <c r="G66" s="324"/>
      <c r="H66" s="324"/>
      <c r="I66" s="324"/>
    </row>
    <row r="67" spans="1:9">
      <c r="A67" s="324" t="s">
        <v>138</v>
      </c>
      <c r="B67" s="324"/>
      <c r="C67" s="324"/>
      <c r="D67" s="324"/>
      <c r="E67" s="324"/>
      <c r="F67" s="324"/>
      <c r="G67" s="324"/>
      <c r="H67" s="324"/>
      <c r="I67" s="324"/>
    </row>
    <row r="68" spans="1:9">
      <c r="A68" s="324" t="s">
        <v>139</v>
      </c>
      <c r="B68" s="324"/>
      <c r="C68" s="324"/>
      <c r="D68" s="324"/>
      <c r="E68" s="324"/>
      <c r="F68" s="324"/>
      <c r="G68" s="324"/>
      <c r="H68" s="324"/>
      <c r="I68" s="324"/>
    </row>
    <row r="69" spans="1:9">
      <c r="A69" s="324" t="s">
        <v>140</v>
      </c>
      <c r="B69" s="324"/>
      <c r="C69" s="324"/>
      <c r="D69" s="324"/>
      <c r="E69" s="324"/>
      <c r="F69" s="324"/>
      <c r="G69" s="324"/>
      <c r="H69" s="324"/>
      <c r="I69" s="324"/>
    </row>
    <row r="70" spans="1:9">
      <c r="A70" s="324" t="s">
        <v>141</v>
      </c>
      <c r="B70" s="324"/>
      <c r="C70" s="324"/>
      <c r="D70" s="324"/>
      <c r="E70" s="324"/>
      <c r="F70" s="324"/>
      <c r="G70" s="324"/>
      <c r="H70" s="324"/>
      <c r="I70" s="324"/>
    </row>
    <row r="71" spans="1:9">
      <c r="A71" s="324" t="s">
        <v>142</v>
      </c>
      <c r="B71" s="324"/>
      <c r="C71" s="324"/>
      <c r="D71" s="324"/>
      <c r="E71" s="324"/>
      <c r="F71" s="324"/>
      <c r="G71" s="324"/>
      <c r="H71" s="324"/>
      <c r="I71" s="324"/>
    </row>
    <row r="72" spans="1:9">
      <c r="A72" s="324" t="s">
        <v>143</v>
      </c>
      <c r="B72" s="324"/>
      <c r="C72" s="324"/>
      <c r="D72" s="324"/>
      <c r="E72" s="324"/>
      <c r="F72" s="324"/>
      <c r="G72" s="324"/>
      <c r="H72" s="324"/>
      <c r="I72" s="324"/>
    </row>
  </sheetData>
  <mergeCells count="69">
    <mergeCell ref="A8:I8"/>
    <mergeCell ref="A3:I3"/>
    <mergeCell ref="A4:I4"/>
    <mergeCell ref="A5:I5"/>
    <mergeCell ref="A6:I6"/>
    <mergeCell ref="A7:I7"/>
    <mergeCell ref="A9:I9"/>
    <mergeCell ref="A10:I10"/>
    <mergeCell ref="A11:I11"/>
    <mergeCell ref="A12:I12"/>
    <mergeCell ref="A13:I13"/>
    <mergeCell ref="A38:I38"/>
    <mergeCell ref="A39:I39"/>
    <mergeCell ref="A40:I40"/>
    <mergeCell ref="A41:I41"/>
    <mergeCell ref="A15:I15"/>
    <mergeCell ref="A17:I17"/>
    <mergeCell ref="A36:I36"/>
    <mergeCell ref="A37:I37"/>
    <mergeCell ref="A34:I34"/>
    <mergeCell ref="A33:I33"/>
    <mergeCell ref="A32:I32"/>
    <mergeCell ref="A31:I31"/>
    <mergeCell ref="A30:I30"/>
    <mergeCell ref="A29:I29"/>
    <mergeCell ref="A35:I35"/>
    <mergeCell ref="A28:I28"/>
    <mergeCell ref="A48:I48"/>
    <mergeCell ref="A49:I49"/>
    <mergeCell ref="A50:I50"/>
    <mergeCell ref="A51:I51"/>
    <mergeCell ref="A42:I42"/>
    <mergeCell ref="A43:I43"/>
    <mergeCell ref="A44:I44"/>
    <mergeCell ref="A45:I45"/>
    <mergeCell ref="A46:I46"/>
    <mergeCell ref="A47:I47"/>
    <mergeCell ref="A69:I69"/>
    <mergeCell ref="A70:I70"/>
    <mergeCell ref="A71:I71"/>
    <mergeCell ref="A72:I72"/>
    <mergeCell ref="A62:I62"/>
    <mergeCell ref="A63:I63"/>
    <mergeCell ref="A65:I65"/>
    <mergeCell ref="A66:I66"/>
    <mergeCell ref="A67:I67"/>
    <mergeCell ref="A68:I68"/>
    <mergeCell ref="A57:I57"/>
    <mergeCell ref="A58:I58"/>
    <mergeCell ref="A59:I59"/>
    <mergeCell ref="A60:I60"/>
    <mergeCell ref="A61:I61"/>
    <mergeCell ref="A52:I52"/>
    <mergeCell ref="A53:I53"/>
    <mergeCell ref="A54:I54"/>
    <mergeCell ref="A55:I55"/>
    <mergeCell ref="A56:I56"/>
    <mergeCell ref="A27:I27"/>
    <mergeCell ref="A26:I26"/>
    <mergeCell ref="A25:I25"/>
    <mergeCell ref="A24:I24"/>
    <mergeCell ref="A18:I18"/>
    <mergeCell ref="A16:I16"/>
    <mergeCell ref="A14:I14"/>
    <mergeCell ref="A23:I23"/>
    <mergeCell ref="A22:I22"/>
    <mergeCell ref="A21:I21"/>
    <mergeCell ref="A20:I20"/>
    <mergeCell ref="A19:I19"/>
  </mergeCells>
  <pageMargins left="0.7" right="0.7" top="0.75" bottom="0.75" header="0.3" footer="0.3"/>
  <pageSetup paperSize="9" scale="79" fitToHeight="0" orientation="portrait" horizontalDpi="4294967293" r:id="rId1"/>
  <headerFooter>
    <oddHeader>&amp;LGOI&amp;CZD ILIRSKA BISTRICA</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2:XFD3529"/>
  <sheetViews>
    <sheetView tabSelected="1" topLeftCell="A106" zoomScaleNormal="100" zoomScaleSheetLayoutView="85" zoomScalePageLayoutView="70" workbookViewId="0">
      <selection activeCell="L132" sqref="L132"/>
    </sheetView>
  </sheetViews>
  <sheetFormatPr defaultColWidth="9.140625" defaultRowHeight="14.25"/>
  <cols>
    <col min="1" max="1" width="5.28515625" style="295" customWidth="1"/>
    <col min="2" max="2" width="8" style="38" customWidth="1"/>
    <col min="3" max="3" width="61" style="182" customWidth="1"/>
    <col min="4" max="4" width="14" style="182" customWidth="1"/>
    <col min="5" max="5" width="11.140625" style="40" bestFit="1" customWidth="1"/>
    <col min="6" max="6" width="5" style="39" customWidth="1"/>
    <col min="7" max="7" width="11.42578125" style="40" customWidth="1"/>
    <col min="8" max="8" width="15.42578125" style="215" customWidth="1"/>
    <col min="9" max="9" width="10.28515625" style="41" customWidth="1"/>
    <col min="10" max="10" width="17.42578125" style="42" customWidth="1"/>
    <col min="11" max="11" width="13.7109375" style="42" customWidth="1"/>
    <col min="12" max="12" width="22.42578125" style="42" customWidth="1"/>
    <col min="13" max="13" width="56.5703125" style="42" customWidth="1"/>
    <col min="14" max="15" width="11.85546875" style="42" customWidth="1"/>
    <col min="16" max="16" width="9.140625" style="42"/>
    <col min="17" max="16384" width="9.140625" style="41"/>
  </cols>
  <sheetData>
    <row r="2" spans="1:16" ht="18">
      <c r="B2" s="299"/>
      <c r="C2" s="300" t="s">
        <v>86</v>
      </c>
      <c r="D2" s="280"/>
    </row>
    <row r="3" spans="1:16" ht="18">
      <c r="B3" s="299"/>
      <c r="C3" s="300"/>
      <c r="D3" s="280"/>
    </row>
    <row r="4" spans="1:16" ht="36">
      <c r="B4" s="301" t="s">
        <v>66</v>
      </c>
      <c r="C4" s="300" t="s">
        <v>363</v>
      </c>
      <c r="D4" s="280"/>
    </row>
    <row r="5" spans="1:16" ht="18">
      <c r="B5" s="299"/>
      <c r="C5" s="300"/>
      <c r="D5" s="280"/>
    </row>
    <row r="6" spans="1:16" ht="18">
      <c r="B6" s="299"/>
      <c r="C6" s="300" t="s">
        <v>65</v>
      </c>
      <c r="D6" s="280"/>
      <c r="H6" s="281" t="s">
        <v>67</v>
      </c>
    </row>
    <row r="7" spans="1:16" ht="15">
      <c r="C7" s="282"/>
      <c r="D7" s="282"/>
      <c r="H7" s="216"/>
    </row>
    <row r="8" spans="1:16" s="50" customFormat="1">
      <c r="A8" s="166"/>
      <c r="B8" s="44"/>
      <c r="C8" s="45"/>
      <c r="D8" s="45"/>
      <c r="E8" s="48"/>
      <c r="F8" s="47"/>
      <c r="G8" s="48"/>
      <c r="H8" s="217"/>
      <c r="J8" s="51"/>
      <c r="K8" s="51"/>
      <c r="L8" s="51"/>
      <c r="M8" s="51"/>
      <c r="N8" s="51"/>
      <c r="O8" s="51"/>
      <c r="P8" s="51"/>
    </row>
    <row r="9" spans="1:16" s="55" customFormat="1" ht="15">
      <c r="A9" s="167"/>
      <c r="B9" s="52" t="s">
        <v>34</v>
      </c>
      <c r="C9" s="262" t="str">
        <f>+REKAPITULACIJA!C9</f>
        <v>OBJEKT</v>
      </c>
      <c r="D9" s="53"/>
      <c r="E9" s="54"/>
      <c r="F9" s="239"/>
      <c r="G9" s="54"/>
      <c r="H9" s="218">
        <f>H20+H36</f>
        <v>0</v>
      </c>
      <c r="J9" s="56"/>
      <c r="K9" s="56"/>
      <c r="L9" s="56"/>
      <c r="M9" s="56"/>
      <c r="N9" s="56"/>
      <c r="O9" s="56"/>
      <c r="P9" s="56"/>
    </row>
    <row r="10" spans="1:16" s="55" customFormat="1">
      <c r="A10" s="167"/>
      <c r="B10" s="57"/>
      <c r="C10" s="121"/>
      <c r="D10" s="58"/>
      <c r="E10" s="59"/>
      <c r="F10" s="200"/>
      <c r="G10" s="59"/>
      <c r="H10" s="219"/>
      <c r="J10" s="56"/>
      <c r="K10" s="56"/>
      <c r="L10" s="56"/>
      <c r="M10" s="56"/>
      <c r="N10" s="56"/>
      <c r="O10" s="56"/>
      <c r="P10" s="56"/>
    </row>
    <row r="11" spans="1:16" s="55" customFormat="1">
      <c r="A11" s="167"/>
      <c r="B11" s="60" t="s">
        <v>33</v>
      </c>
      <c r="C11" s="160" t="s">
        <v>0</v>
      </c>
      <c r="D11" s="61"/>
      <c r="E11" s="62"/>
      <c r="F11" s="240"/>
      <c r="G11" s="62"/>
      <c r="H11" s="220"/>
      <c r="J11" s="56"/>
      <c r="K11" s="56"/>
      <c r="L11" s="56"/>
      <c r="M11" s="56"/>
      <c r="N11" s="56"/>
      <c r="O11" s="56"/>
      <c r="P11" s="56"/>
    </row>
    <row r="12" spans="1:16" s="55" customFormat="1">
      <c r="A12" s="167"/>
      <c r="B12" s="63">
        <v>0</v>
      </c>
      <c r="C12" s="263" t="str">
        <f>+C113</f>
        <v>VAROVANJE GRADBENE JAME</v>
      </c>
      <c r="D12" s="64"/>
      <c r="E12" s="40"/>
      <c r="F12" s="39"/>
      <c r="G12" s="40"/>
      <c r="H12" s="221">
        <f>+H137</f>
        <v>0</v>
      </c>
      <c r="J12" s="56"/>
      <c r="K12" s="56"/>
      <c r="L12" s="56"/>
      <c r="M12" s="56"/>
      <c r="N12" s="56"/>
      <c r="O12" s="56"/>
      <c r="P12" s="56"/>
    </row>
    <row r="13" spans="1:16" s="55" customFormat="1">
      <c r="A13" s="167"/>
      <c r="B13" s="63">
        <v>0</v>
      </c>
      <c r="C13" s="263" t="s">
        <v>343</v>
      </c>
      <c r="D13" s="64"/>
      <c r="E13" s="40"/>
      <c r="F13" s="39"/>
      <c r="G13" s="40"/>
      <c r="H13" s="221">
        <f>$H$161</f>
        <v>0</v>
      </c>
      <c r="J13" s="56"/>
      <c r="K13" s="56"/>
      <c r="L13" s="56"/>
      <c r="M13" s="56"/>
      <c r="N13" s="56"/>
      <c r="O13" s="56"/>
      <c r="P13" s="56"/>
    </row>
    <row r="14" spans="1:16" s="50" customFormat="1">
      <c r="A14" s="166"/>
      <c r="B14" s="63">
        <v>1</v>
      </c>
      <c r="C14" s="263" t="s">
        <v>43</v>
      </c>
      <c r="D14" s="64"/>
      <c r="E14" s="40"/>
      <c r="F14" s="39"/>
      <c r="G14" s="40"/>
      <c r="H14" s="221">
        <f>$H$216</f>
        <v>0</v>
      </c>
      <c r="J14" s="51"/>
      <c r="K14" s="51"/>
      <c r="L14" s="51"/>
      <c r="M14" s="51"/>
      <c r="N14" s="51"/>
      <c r="O14" s="51"/>
      <c r="P14" s="51"/>
    </row>
    <row r="15" spans="1:16" s="50" customFormat="1">
      <c r="A15" s="166"/>
      <c r="B15" s="63">
        <v>2</v>
      </c>
      <c r="C15" s="263" t="s">
        <v>77</v>
      </c>
      <c r="D15" s="64"/>
      <c r="E15" s="40"/>
      <c r="F15" s="39"/>
      <c r="G15" s="40"/>
      <c r="H15" s="221">
        <f>$H$448</f>
        <v>0</v>
      </c>
      <c r="J15" s="51"/>
      <c r="K15" s="51"/>
      <c r="L15" s="51"/>
      <c r="M15" s="51"/>
      <c r="N15" s="51"/>
      <c r="O15" s="51"/>
      <c r="P15" s="51"/>
    </row>
    <row r="16" spans="1:16" s="50" customFormat="1">
      <c r="A16" s="166"/>
      <c r="B16" s="63">
        <v>3</v>
      </c>
      <c r="C16" s="263" t="s">
        <v>1</v>
      </c>
      <c r="D16" s="64"/>
      <c r="E16" s="40"/>
      <c r="F16" s="39"/>
      <c r="G16" s="40"/>
      <c r="H16" s="221">
        <f>$H$523</f>
        <v>0</v>
      </c>
      <c r="J16" s="51"/>
      <c r="K16" s="51"/>
      <c r="L16" s="51"/>
      <c r="M16" s="51"/>
      <c r="N16" s="51"/>
      <c r="O16" s="51"/>
      <c r="P16" s="51"/>
    </row>
    <row r="17" spans="1:16" s="50" customFormat="1">
      <c r="A17" s="166"/>
      <c r="B17" s="63">
        <v>4</v>
      </c>
      <c r="C17" s="263" t="s">
        <v>71</v>
      </c>
      <c r="D17" s="64"/>
      <c r="E17" s="40"/>
      <c r="F17" s="39"/>
      <c r="G17" s="40"/>
      <c r="H17" s="221">
        <f>$H$570</f>
        <v>0</v>
      </c>
      <c r="J17" s="65"/>
      <c r="K17" s="51"/>
      <c r="L17" s="51"/>
      <c r="M17" s="51"/>
      <c r="N17" s="51"/>
      <c r="O17" s="51"/>
      <c r="P17" s="51"/>
    </row>
    <row r="18" spans="1:16" s="50" customFormat="1">
      <c r="A18" s="166"/>
      <c r="B18" s="63">
        <v>5</v>
      </c>
      <c r="C18" s="263" t="s">
        <v>161</v>
      </c>
      <c r="D18" s="64"/>
      <c r="E18" s="40"/>
      <c r="F18" s="39"/>
      <c r="G18" s="40"/>
      <c r="H18" s="221">
        <f>$H$647</f>
        <v>0</v>
      </c>
      <c r="J18" s="51"/>
      <c r="K18" s="51"/>
      <c r="L18" s="51"/>
      <c r="M18" s="51"/>
      <c r="N18" s="51"/>
      <c r="O18" s="51"/>
      <c r="P18" s="51"/>
    </row>
    <row r="19" spans="1:16" s="50" customFormat="1">
      <c r="A19" s="166"/>
      <c r="B19" s="63"/>
      <c r="C19" s="263"/>
      <c r="D19" s="64"/>
      <c r="E19" s="40"/>
      <c r="F19" s="39"/>
      <c r="G19" s="40"/>
      <c r="H19" s="221"/>
      <c r="J19" s="51"/>
      <c r="K19" s="51"/>
      <c r="L19" s="51"/>
      <c r="M19" s="51"/>
      <c r="N19" s="51"/>
      <c r="O19" s="51"/>
      <c r="P19" s="51"/>
    </row>
    <row r="20" spans="1:16" s="50" customFormat="1" ht="15.75" thickBot="1">
      <c r="A20" s="166"/>
      <c r="B20" s="66"/>
      <c r="C20" s="264" t="s">
        <v>2</v>
      </c>
      <c r="D20" s="67"/>
      <c r="E20" s="68"/>
      <c r="F20" s="241"/>
      <c r="G20" s="68"/>
      <c r="H20" s="222">
        <f>SUM(H12:H19)</f>
        <v>0</v>
      </c>
      <c r="J20" s="51"/>
      <c r="K20" s="51"/>
      <c r="L20" s="51"/>
      <c r="M20" s="51"/>
      <c r="N20" s="51"/>
      <c r="O20" s="51"/>
      <c r="P20" s="51"/>
    </row>
    <row r="21" spans="1:16" s="50" customFormat="1" ht="15" thickTop="1">
      <c r="A21" s="166"/>
      <c r="B21" s="69"/>
      <c r="C21" s="263"/>
      <c r="D21" s="64"/>
      <c r="E21" s="40"/>
      <c r="F21" s="39"/>
      <c r="G21" s="48"/>
      <c r="H21" s="94"/>
      <c r="J21" s="51"/>
      <c r="K21" s="51"/>
      <c r="L21" s="51"/>
      <c r="M21" s="51"/>
      <c r="N21" s="51"/>
      <c r="O21" s="51"/>
      <c r="P21" s="51"/>
    </row>
    <row r="22" spans="1:16" s="55" customFormat="1">
      <c r="A22" s="167"/>
      <c r="B22" s="60" t="s">
        <v>32</v>
      </c>
      <c r="C22" s="160" t="s">
        <v>3</v>
      </c>
      <c r="D22" s="61"/>
      <c r="E22" s="62"/>
      <c r="F22" s="240"/>
      <c r="G22" s="62"/>
      <c r="H22" s="220"/>
      <c r="J22" s="56"/>
      <c r="K22" s="70"/>
      <c r="L22" s="70"/>
      <c r="M22" s="56"/>
      <c r="N22" s="56"/>
      <c r="O22" s="56"/>
      <c r="P22" s="56"/>
    </row>
    <row r="23" spans="1:16" s="50" customFormat="1">
      <c r="A23" s="166"/>
      <c r="B23" s="63">
        <v>1</v>
      </c>
      <c r="C23" s="263" t="s">
        <v>4</v>
      </c>
      <c r="D23" s="64"/>
      <c r="E23" s="40"/>
      <c r="F23" s="39"/>
      <c r="G23" s="40"/>
      <c r="H23" s="221">
        <f>$H$712</f>
        <v>0</v>
      </c>
      <c r="J23" s="51"/>
      <c r="K23" s="51"/>
      <c r="L23" s="51"/>
      <c r="M23" s="51"/>
      <c r="N23" s="51"/>
      <c r="O23" s="51"/>
      <c r="P23" s="51"/>
    </row>
    <row r="24" spans="1:16" s="50" customFormat="1">
      <c r="A24" s="166"/>
      <c r="B24" s="63">
        <f>+B23+1</f>
        <v>2</v>
      </c>
      <c r="C24" s="263" t="s">
        <v>732</v>
      </c>
      <c r="D24" s="64"/>
      <c r="E24" s="40"/>
      <c r="F24" s="39"/>
      <c r="G24" s="40"/>
      <c r="H24" s="320">
        <f>$H$1709</f>
        <v>0</v>
      </c>
      <c r="J24" s="51"/>
      <c r="K24" s="51"/>
      <c r="L24" s="51"/>
      <c r="M24" s="51"/>
      <c r="N24" s="51"/>
      <c r="O24" s="51"/>
      <c r="P24" s="51"/>
    </row>
    <row r="25" spans="1:16" s="50" customFormat="1">
      <c r="A25" s="166"/>
      <c r="B25" s="63">
        <f t="shared" ref="B25:B32" si="0">+B24+1</f>
        <v>3</v>
      </c>
      <c r="C25" s="263" t="s">
        <v>87</v>
      </c>
      <c r="D25" s="64"/>
      <c r="E25" s="40"/>
      <c r="F25" s="39"/>
      <c r="G25" s="40"/>
      <c r="H25" s="320">
        <f>$H$1749</f>
        <v>0</v>
      </c>
      <c r="J25" s="51"/>
      <c r="K25" s="51"/>
      <c r="L25" s="51"/>
      <c r="M25" s="51"/>
      <c r="N25" s="51"/>
      <c r="O25" s="51"/>
      <c r="P25" s="51"/>
    </row>
    <row r="26" spans="1:16" s="50" customFormat="1">
      <c r="A26" s="166"/>
      <c r="B26" s="63">
        <f t="shared" si="0"/>
        <v>4</v>
      </c>
      <c r="C26" s="263" t="str">
        <f>$C$1751</f>
        <v>STEKLENE in BAKELITNE STENE</v>
      </c>
      <c r="D26" s="64"/>
      <c r="E26" s="40"/>
      <c r="F26" s="39"/>
      <c r="G26" s="40"/>
      <c r="H26" s="320">
        <f>+H1893</f>
        <v>0</v>
      </c>
      <c r="J26" s="51"/>
      <c r="K26" s="51"/>
      <c r="L26" s="51"/>
      <c r="M26" s="51"/>
      <c r="N26" s="51"/>
      <c r="O26" s="51"/>
      <c r="P26" s="51"/>
    </row>
    <row r="27" spans="1:16" s="50" customFormat="1">
      <c r="A27" s="166"/>
      <c r="B27" s="63">
        <f t="shared" si="0"/>
        <v>5</v>
      </c>
      <c r="C27" s="263" t="s">
        <v>88</v>
      </c>
      <c r="D27" s="64"/>
      <c r="E27" s="40"/>
      <c r="F27" s="39"/>
      <c r="G27" s="40"/>
      <c r="H27" s="320">
        <f>$H$1908</f>
        <v>0</v>
      </c>
      <c r="J27" s="51"/>
      <c r="K27" s="51"/>
      <c r="L27" s="51"/>
      <c r="M27" s="51"/>
      <c r="N27" s="51"/>
      <c r="O27" s="51"/>
      <c r="P27" s="51"/>
    </row>
    <row r="28" spans="1:16" s="50" customFormat="1">
      <c r="A28" s="166"/>
      <c r="B28" s="63">
        <v>6</v>
      </c>
      <c r="C28" s="263" t="s">
        <v>1014</v>
      </c>
      <c r="D28" s="64"/>
      <c r="E28" s="40"/>
      <c r="F28" s="39"/>
      <c r="G28" s="40"/>
      <c r="H28" s="320">
        <f>$H$1948</f>
        <v>0</v>
      </c>
      <c r="J28" s="51"/>
      <c r="K28" s="51"/>
      <c r="L28" s="51"/>
      <c r="M28" s="51"/>
      <c r="N28" s="51"/>
      <c r="O28" s="51"/>
      <c r="P28" s="51"/>
    </row>
    <row r="29" spans="1:16" s="50" customFormat="1">
      <c r="A29" s="166"/>
      <c r="B29" s="63">
        <v>6</v>
      </c>
      <c r="C29" s="322" t="s">
        <v>147</v>
      </c>
      <c r="D29" s="64"/>
      <c r="E29" s="40"/>
      <c r="F29" s="39"/>
      <c r="G29" s="40"/>
      <c r="H29" s="321">
        <f>H1993</f>
        <v>0</v>
      </c>
      <c r="J29" s="51"/>
      <c r="K29" s="51"/>
      <c r="L29" s="51"/>
      <c r="M29" s="51"/>
      <c r="N29" s="51"/>
      <c r="O29" s="51"/>
      <c r="P29" s="51"/>
    </row>
    <row r="30" spans="1:16" s="50" customFormat="1">
      <c r="A30" s="166"/>
      <c r="B30" s="63">
        <f>+B28+1</f>
        <v>7</v>
      </c>
      <c r="C30" s="263" t="s">
        <v>406</v>
      </c>
      <c r="D30" s="64"/>
      <c r="E30" s="40"/>
      <c r="F30" s="39"/>
      <c r="G30" s="40"/>
      <c r="H30" s="320">
        <f>$H$2021</f>
        <v>0</v>
      </c>
      <c r="J30" s="51"/>
      <c r="K30" s="51"/>
      <c r="L30" s="51"/>
      <c r="M30" s="51"/>
      <c r="N30" s="51"/>
      <c r="O30" s="51"/>
      <c r="P30" s="51"/>
    </row>
    <row r="31" spans="1:16" s="50" customFormat="1">
      <c r="A31" s="166"/>
      <c r="B31" s="63">
        <f t="shared" si="0"/>
        <v>8</v>
      </c>
      <c r="C31" s="263" t="s">
        <v>1039</v>
      </c>
      <c r="D31" s="64"/>
      <c r="E31" s="40"/>
      <c r="F31" s="39" t="s">
        <v>1212</v>
      </c>
      <c r="G31" s="40"/>
      <c r="H31" s="320">
        <f>$H$2041</f>
        <v>0</v>
      </c>
      <c r="J31" s="51"/>
      <c r="K31" s="51"/>
      <c r="L31" s="51"/>
      <c r="M31" s="51"/>
      <c r="N31" s="51"/>
      <c r="O31" s="51"/>
      <c r="P31" s="51"/>
    </row>
    <row r="32" spans="1:16" s="50" customFormat="1">
      <c r="A32" s="166"/>
      <c r="B32" s="63">
        <f t="shared" si="0"/>
        <v>9</v>
      </c>
      <c r="C32" s="263" t="s">
        <v>1094</v>
      </c>
      <c r="D32" s="64"/>
      <c r="E32" s="40"/>
      <c r="F32" s="39"/>
      <c r="G32" s="40"/>
      <c r="H32" s="320">
        <f>$H$2261</f>
        <v>0</v>
      </c>
      <c r="J32" s="51"/>
      <c r="K32" s="51"/>
      <c r="L32" s="51"/>
      <c r="M32" s="51"/>
      <c r="N32" s="51"/>
      <c r="O32" s="51"/>
      <c r="P32" s="51"/>
    </row>
    <row r="33" spans="1:258" s="50" customFormat="1">
      <c r="A33" s="166"/>
      <c r="B33" s="63">
        <f>B32+1</f>
        <v>10</v>
      </c>
      <c r="C33" s="263" t="s">
        <v>68</v>
      </c>
      <c r="D33" s="64"/>
      <c r="E33" s="40"/>
      <c r="F33" s="39"/>
      <c r="G33" s="40"/>
      <c r="H33" s="320">
        <f>H2328</f>
        <v>0</v>
      </c>
      <c r="J33" s="51"/>
      <c r="K33" s="51"/>
      <c r="L33" s="51"/>
      <c r="M33" s="51"/>
      <c r="N33" s="51"/>
      <c r="O33" s="51"/>
      <c r="P33" s="51"/>
    </row>
    <row r="34" spans="1:258" s="50" customFormat="1">
      <c r="A34" s="166"/>
      <c r="B34" s="63">
        <f>B33+1</f>
        <v>11</v>
      </c>
      <c r="C34" s="263" t="s">
        <v>89</v>
      </c>
      <c r="D34" s="64"/>
      <c r="E34" s="40"/>
      <c r="F34" s="39"/>
      <c r="G34" s="40"/>
      <c r="H34" s="320">
        <f>$H$2340</f>
        <v>0</v>
      </c>
      <c r="J34" s="51"/>
      <c r="K34" s="51"/>
      <c r="L34" s="51"/>
      <c r="M34" s="51"/>
      <c r="N34" s="51"/>
      <c r="O34" s="51"/>
      <c r="P34" s="51"/>
    </row>
    <row r="35" spans="1:258" s="50" customFormat="1">
      <c r="A35" s="166"/>
      <c r="B35" s="63"/>
      <c r="C35" s="263"/>
      <c r="D35" s="64"/>
      <c r="E35" s="40"/>
      <c r="F35" s="39"/>
      <c r="G35" s="40"/>
      <c r="H35" s="217"/>
      <c r="J35" s="51"/>
      <c r="K35" s="51"/>
      <c r="L35" s="51"/>
      <c r="M35" s="51"/>
      <c r="N35" s="51"/>
      <c r="O35" s="51"/>
      <c r="P35" s="51"/>
    </row>
    <row r="36" spans="1:258" s="50" customFormat="1" ht="15.75" thickBot="1">
      <c r="A36" s="166"/>
      <c r="B36" s="66"/>
      <c r="C36" s="264" t="s">
        <v>5</v>
      </c>
      <c r="D36" s="67"/>
      <c r="E36" s="68"/>
      <c r="F36" s="241"/>
      <c r="G36" s="68"/>
      <c r="H36" s="222">
        <f>SUM(H23:H35)</f>
        <v>0</v>
      </c>
      <c r="J36" s="51"/>
      <c r="K36" s="51"/>
      <c r="L36" s="51"/>
      <c r="M36" s="51"/>
      <c r="N36" s="51"/>
      <c r="O36" s="51"/>
      <c r="P36" s="51"/>
    </row>
    <row r="37" spans="1:258" s="50" customFormat="1" ht="15" thickTop="1">
      <c r="A37" s="166"/>
      <c r="B37" s="69"/>
      <c r="C37" s="263"/>
      <c r="D37" s="64"/>
      <c r="E37" s="40"/>
      <c r="F37" s="39"/>
      <c r="G37" s="48"/>
      <c r="H37" s="94"/>
      <c r="J37" s="51"/>
      <c r="K37" s="51"/>
      <c r="L37" s="51"/>
      <c r="M37" s="51"/>
      <c r="N37" s="51"/>
      <c r="O37" s="51"/>
      <c r="P37" s="51"/>
    </row>
    <row r="38" spans="1:258">
      <c r="B38" s="71"/>
      <c r="C38" s="263"/>
      <c r="D38" s="64"/>
      <c r="E38" s="195"/>
      <c r="G38" s="48"/>
      <c r="H38" s="217"/>
      <c r="I38" s="50"/>
      <c r="J38" s="51"/>
      <c r="K38" s="51"/>
      <c r="L38" s="51"/>
      <c r="M38" s="51"/>
      <c r="N38" s="51"/>
      <c r="O38" s="51"/>
      <c r="P38" s="51"/>
      <c r="Q38" s="50"/>
      <c r="R38" s="50"/>
      <c r="S38" s="50"/>
      <c r="T38" s="50"/>
      <c r="U38" s="50"/>
      <c r="V38" s="50"/>
      <c r="W38" s="50"/>
      <c r="X38" s="50"/>
      <c r="Y38" s="50"/>
      <c r="Z38" s="50"/>
      <c r="AA38" s="50"/>
      <c r="AB38" s="50"/>
      <c r="AC38" s="50"/>
      <c r="AD38" s="50"/>
      <c r="AE38" s="50"/>
      <c r="AF38" s="50"/>
      <c r="AG38" s="50"/>
      <c r="AH38" s="50"/>
      <c r="AI38" s="50"/>
      <c r="AJ38" s="50"/>
      <c r="AK38" s="50"/>
      <c r="AL38" s="50"/>
      <c r="AM38" s="50"/>
      <c r="AN38" s="50"/>
      <c r="AO38" s="50"/>
      <c r="AP38" s="50"/>
      <c r="AQ38" s="50"/>
      <c r="AR38" s="50"/>
      <c r="AS38" s="50"/>
      <c r="AT38" s="50"/>
      <c r="AU38" s="50"/>
      <c r="AV38" s="50"/>
      <c r="AW38" s="50"/>
      <c r="AX38" s="50"/>
      <c r="AY38" s="50"/>
      <c r="AZ38" s="50"/>
      <c r="BA38" s="50"/>
      <c r="BB38" s="50"/>
      <c r="BC38" s="50"/>
      <c r="BD38" s="50"/>
      <c r="BE38" s="50"/>
      <c r="BF38" s="50"/>
      <c r="BG38" s="50"/>
      <c r="BH38" s="50"/>
      <c r="BI38" s="50"/>
      <c r="BJ38" s="50"/>
      <c r="BK38" s="50"/>
      <c r="BL38" s="50"/>
      <c r="BM38" s="50"/>
      <c r="BN38" s="50"/>
      <c r="BO38" s="50"/>
      <c r="BP38" s="50"/>
      <c r="BQ38" s="50"/>
      <c r="BR38" s="50"/>
      <c r="BS38" s="50"/>
      <c r="BT38" s="50"/>
      <c r="BU38" s="50"/>
      <c r="BV38" s="50"/>
      <c r="BW38" s="50"/>
      <c r="BX38" s="50"/>
      <c r="BY38" s="50"/>
      <c r="BZ38" s="50"/>
      <c r="CA38" s="50"/>
      <c r="CB38" s="50"/>
      <c r="CC38" s="50"/>
      <c r="CD38" s="50"/>
      <c r="CE38" s="50"/>
      <c r="CF38" s="50"/>
      <c r="CG38" s="50"/>
      <c r="CH38" s="50"/>
      <c r="CI38" s="50"/>
      <c r="CJ38" s="50"/>
      <c r="CK38" s="50"/>
      <c r="CL38" s="50"/>
      <c r="CM38" s="50"/>
      <c r="CN38" s="50"/>
      <c r="CO38" s="50"/>
      <c r="CP38" s="50"/>
      <c r="CQ38" s="50"/>
      <c r="CR38" s="50"/>
      <c r="CS38" s="50"/>
      <c r="CT38" s="50"/>
      <c r="CU38" s="50"/>
      <c r="CV38" s="50"/>
      <c r="CW38" s="50"/>
      <c r="CX38" s="50"/>
      <c r="CY38" s="50"/>
      <c r="CZ38" s="50"/>
      <c r="DA38" s="50"/>
      <c r="DB38" s="50"/>
      <c r="DC38" s="50"/>
      <c r="DD38" s="50"/>
      <c r="DE38" s="50"/>
      <c r="DF38" s="50"/>
      <c r="DG38" s="50"/>
      <c r="DH38" s="50"/>
      <c r="DI38" s="50"/>
      <c r="DJ38" s="50"/>
      <c r="DK38" s="50"/>
      <c r="DL38" s="50"/>
      <c r="DM38" s="50"/>
      <c r="DN38" s="50"/>
      <c r="DO38" s="50"/>
      <c r="DP38" s="50"/>
      <c r="DQ38" s="50"/>
      <c r="DR38" s="50"/>
      <c r="DS38" s="50"/>
      <c r="DT38" s="50"/>
      <c r="DU38" s="50"/>
      <c r="DV38" s="50"/>
      <c r="DW38" s="50"/>
      <c r="DX38" s="50"/>
      <c r="DY38" s="50"/>
      <c r="DZ38" s="50"/>
      <c r="EA38" s="50"/>
      <c r="EB38" s="50"/>
      <c r="EC38" s="50"/>
      <c r="ED38" s="50"/>
      <c r="EE38" s="50"/>
      <c r="EF38" s="50"/>
      <c r="EG38" s="50"/>
      <c r="EH38" s="50"/>
      <c r="EI38" s="50"/>
      <c r="EJ38" s="50"/>
      <c r="EK38" s="50"/>
      <c r="EL38" s="50"/>
      <c r="EM38" s="50"/>
      <c r="EN38" s="50"/>
      <c r="EO38" s="50"/>
      <c r="EP38" s="50"/>
      <c r="EQ38" s="50"/>
      <c r="ER38" s="50"/>
      <c r="ES38" s="50"/>
      <c r="ET38" s="50"/>
      <c r="EU38" s="50"/>
      <c r="EV38" s="50"/>
      <c r="EW38" s="50"/>
      <c r="EX38" s="50"/>
      <c r="EY38" s="50"/>
      <c r="EZ38" s="50"/>
      <c r="FA38" s="50"/>
      <c r="FB38" s="50"/>
      <c r="FC38" s="50"/>
      <c r="FD38" s="50"/>
      <c r="FE38" s="50"/>
      <c r="FF38" s="50"/>
      <c r="FG38" s="50"/>
      <c r="FH38" s="50"/>
      <c r="FI38" s="50"/>
      <c r="FJ38" s="50"/>
      <c r="FK38" s="50"/>
      <c r="FL38" s="50"/>
      <c r="FM38" s="50"/>
      <c r="FN38" s="50"/>
      <c r="FO38" s="50"/>
      <c r="FP38" s="50"/>
      <c r="FQ38" s="50"/>
      <c r="FR38" s="50"/>
      <c r="FS38" s="50"/>
      <c r="FT38" s="50"/>
      <c r="FU38" s="50"/>
      <c r="FV38" s="50"/>
      <c r="FW38" s="50"/>
      <c r="FX38" s="50"/>
      <c r="FY38" s="50"/>
      <c r="FZ38" s="50"/>
      <c r="GA38" s="50"/>
      <c r="GB38" s="50"/>
      <c r="GC38" s="50"/>
      <c r="GD38" s="50"/>
      <c r="GE38" s="50"/>
      <c r="GF38" s="50"/>
      <c r="GG38" s="50"/>
      <c r="GH38" s="50"/>
      <c r="GI38" s="50"/>
      <c r="GJ38" s="50"/>
      <c r="GK38" s="50"/>
      <c r="GL38" s="50"/>
      <c r="GM38" s="50"/>
      <c r="GN38" s="50"/>
      <c r="GO38" s="50"/>
      <c r="GP38" s="50"/>
      <c r="GQ38" s="50"/>
      <c r="GR38" s="50"/>
      <c r="GS38" s="50"/>
      <c r="GT38" s="50"/>
      <c r="GU38" s="50"/>
      <c r="GV38" s="50"/>
      <c r="GW38" s="50"/>
      <c r="GX38" s="50"/>
      <c r="GY38" s="50"/>
      <c r="GZ38" s="50"/>
      <c r="HA38" s="50"/>
      <c r="HB38" s="50"/>
      <c r="HC38" s="50"/>
      <c r="HD38" s="50"/>
      <c r="HE38" s="50"/>
      <c r="HF38" s="50"/>
      <c r="HG38" s="50"/>
      <c r="HH38" s="50"/>
      <c r="HI38" s="50"/>
      <c r="HJ38" s="50"/>
      <c r="HK38" s="50"/>
      <c r="HL38" s="50"/>
      <c r="HM38" s="50"/>
      <c r="HN38" s="50"/>
      <c r="HO38" s="50"/>
      <c r="HP38" s="50"/>
      <c r="HQ38" s="50"/>
      <c r="HR38" s="50"/>
      <c r="HS38" s="50"/>
      <c r="HT38" s="50"/>
      <c r="HU38" s="50"/>
      <c r="HV38" s="50"/>
      <c r="HW38" s="50"/>
      <c r="HX38" s="50"/>
      <c r="HY38" s="50"/>
      <c r="HZ38" s="50"/>
      <c r="IA38" s="50"/>
      <c r="IB38" s="50"/>
      <c r="IC38" s="50"/>
      <c r="ID38" s="50"/>
      <c r="IE38" s="50"/>
      <c r="IF38" s="50"/>
      <c r="IG38" s="50"/>
      <c r="IH38" s="50"/>
      <c r="II38" s="50"/>
      <c r="IJ38" s="50"/>
      <c r="IK38" s="50"/>
      <c r="IL38" s="50"/>
      <c r="IM38" s="50"/>
      <c r="IN38" s="50"/>
      <c r="IO38" s="50"/>
      <c r="IP38" s="50"/>
      <c r="IQ38" s="50"/>
      <c r="IR38" s="50"/>
      <c r="IS38" s="50"/>
      <c r="IT38" s="50"/>
      <c r="IU38" s="50"/>
      <c r="IV38" s="50"/>
      <c r="IW38" s="50"/>
      <c r="IX38" s="50"/>
    </row>
    <row r="39" spans="1:258">
      <c r="B39" s="71"/>
      <c r="C39" s="263"/>
      <c r="D39" s="64"/>
      <c r="E39" s="195"/>
      <c r="G39" s="48"/>
      <c r="H39" s="217"/>
      <c r="I39" s="50"/>
      <c r="J39" s="51"/>
      <c r="K39" s="51"/>
      <c r="L39" s="51"/>
      <c r="M39" s="51"/>
      <c r="N39" s="51"/>
      <c r="O39" s="51"/>
      <c r="P39" s="51"/>
      <c r="Q39" s="50"/>
      <c r="R39" s="50"/>
      <c r="S39" s="50"/>
      <c r="T39" s="50"/>
      <c r="U39" s="50"/>
      <c r="V39" s="50"/>
      <c r="W39" s="50"/>
      <c r="X39" s="50"/>
      <c r="Y39" s="50"/>
      <c r="Z39" s="50"/>
      <c r="AA39" s="50"/>
      <c r="AB39" s="50"/>
      <c r="AC39" s="50"/>
      <c r="AD39" s="50"/>
      <c r="AE39" s="50"/>
      <c r="AF39" s="50"/>
      <c r="AG39" s="50"/>
      <c r="AH39" s="50"/>
      <c r="AI39" s="50"/>
      <c r="AJ39" s="50"/>
      <c r="AK39" s="50"/>
      <c r="AL39" s="50"/>
      <c r="AM39" s="50"/>
      <c r="AN39" s="50"/>
      <c r="AO39" s="50"/>
      <c r="AP39" s="50"/>
      <c r="AQ39" s="50"/>
      <c r="AR39" s="50"/>
      <c r="AS39" s="50"/>
      <c r="AT39" s="50"/>
      <c r="AU39" s="50"/>
      <c r="AV39" s="50"/>
      <c r="AW39" s="50"/>
      <c r="AX39" s="50"/>
      <c r="AY39" s="50"/>
      <c r="AZ39" s="50"/>
      <c r="BA39" s="50"/>
      <c r="BB39" s="50"/>
      <c r="BC39" s="50"/>
      <c r="BD39" s="50"/>
      <c r="BE39" s="50"/>
      <c r="BF39" s="50"/>
      <c r="BG39" s="50"/>
      <c r="BH39" s="50"/>
      <c r="BI39" s="50"/>
      <c r="BJ39" s="50"/>
      <c r="BK39" s="50"/>
      <c r="BL39" s="50"/>
      <c r="BM39" s="50"/>
      <c r="BN39" s="50"/>
      <c r="BO39" s="50"/>
      <c r="BP39" s="50"/>
      <c r="BQ39" s="50"/>
      <c r="BR39" s="50"/>
      <c r="BS39" s="50"/>
      <c r="BT39" s="50"/>
      <c r="BU39" s="50"/>
      <c r="BV39" s="50"/>
      <c r="BW39" s="50"/>
      <c r="BX39" s="50"/>
      <c r="BY39" s="50"/>
      <c r="BZ39" s="50"/>
      <c r="CA39" s="50"/>
      <c r="CB39" s="50"/>
      <c r="CC39" s="50"/>
      <c r="CD39" s="50"/>
      <c r="CE39" s="50"/>
      <c r="CF39" s="50"/>
      <c r="CG39" s="50"/>
      <c r="CH39" s="50"/>
      <c r="CI39" s="50"/>
      <c r="CJ39" s="50"/>
      <c r="CK39" s="50"/>
      <c r="CL39" s="50"/>
      <c r="CM39" s="50"/>
      <c r="CN39" s="50"/>
      <c r="CO39" s="50"/>
      <c r="CP39" s="50"/>
      <c r="CQ39" s="50"/>
      <c r="CR39" s="50"/>
      <c r="CS39" s="50"/>
      <c r="CT39" s="50"/>
      <c r="CU39" s="50"/>
      <c r="CV39" s="50"/>
      <c r="CW39" s="50"/>
      <c r="CX39" s="50"/>
      <c r="CY39" s="50"/>
      <c r="CZ39" s="50"/>
      <c r="DA39" s="50"/>
      <c r="DB39" s="50"/>
      <c r="DC39" s="50"/>
      <c r="DD39" s="50"/>
      <c r="DE39" s="50"/>
      <c r="DF39" s="50"/>
      <c r="DG39" s="50"/>
      <c r="DH39" s="50"/>
      <c r="DI39" s="50"/>
      <c r="DJ39" s="50"/>
      <c r="DK39" s="50"/>
      <c r="DL39" s="50"/>
      <c r="DM39" s="50"/>
      <c r="DN39" s="50"/>
      <c r="DO39" s="50"/>
      <c r="DP39" s="50"/>
      <c r="DQ39" s="50"/>
      <c r="DR39" s="50"/>
      <c r="DS39" s="50"/>
      <c r="DT39" s="50"/>
      <c r="DU39" s="50"/>
      <c r="DV39" s="50"/>
      <c r="DW39" s="50"/>
      <c r="DX39" s="50"/>
      <c r="DY39" s="50"/>
      <c r="DZ39" s="50"/>
      <c r="EA39" s="50"/>
      <c r="EB39" s="50"/>
      <c r="EC39" s="50"/>
      <c r="ED39" s="50"/>
      <c r="EE39" s="50"/>
      <c r="EF39" s="50"/>
      <c r="EG39" s="50"/>
      <c r="EH39" s="50"/>
      <c r="EI39" s="50"/>
      <c r="EJ39" s="50"/>
      <c r="EK39" s="50"/>
      <c r="EL39" s="50"/>
      <c r="EM39" s="50"/>
      <c r="EN39" s="50"/>
      <c r="EO39" s="50"/>
      <c r="EP39" s="50"/>
      <c r="EQ39" s="50"/>
      <c r="ER39" s="50"/>
      <c r="ES39" s="50"/>
      <c r="ET39" s="50"/>
      <c r="EU39" s="50"/>
      <c r="EV39" s="50"/>
      <c r="EW39" s="50"/>
      <c r="EX39" s="50"/>
      <c r="EY39" s="50"/>
      <c r="EZ39" s="50"/>
      <c r="FA39" s="50"/>
      <c r="FB39" s="50"/>
      <c r="FC39" s="50"/>
      <c r="FD39" s="50"/>
      <c r="FE39" s="50"/>
      <c r="FF39" s="50"/>
      <c r="FG39" s="50"/>
      <c r="FH39" s="50"/>
      <c r="FI39" s="50"/>
      <c r="FJ39" s="50"/>
      <c r="FK39" s="50"/>
      <c r="FL39" s="50"/>
      <c r="FM39" s="50"/>
      <c r="FN39" s="50"/>
      <c r="FO39" s="50"/>
      <c r="FP39" s="50"/>
      <c r="FQ39" s="50"/>
      <c r="FR39" s="50"/>
      <c r="FS39" s="50"/>
      <c r="FT39" s="50"/>
      <c r="FU39" s="50"/>
      <c r="FV39" s="50"/>
      <c r="FW39" s="50"/>
      <c r="FX39" s="50"/>
      <c r="FY39" s="50"/>
      <c r="FZ39" s="50"/>
      <c r="GA39" s="50"/>
      <c r="GB39" s="50"/>
      <c r="GC39" s="50"/>
      <c r="GD39" s="50"/>
      <c r="GE39" s="50"/>
      <c r="GF39" s="50"/>
      <c r="GG39" s="50"/>
      <c r="GH39" s="50"/>
      <c r="GI39" s="50"/>
      <c r="GJ39" s="50"/>
      <c r="GK39" s="50"/>
      <c r="GL39" s="50"/>
      <c r="GM39" s="50"/>
      <c r="GN39" s="50"/>
      <c r="GO39" s="50"/>
      <c r="GP39" s="50"/>
      <c r="GQ39" s="50"/>
      <c r="GR39" s="50"/>
      <c r="GS39" s="50"/>
      <c r="GT39" s="50"/>
      <c r="GU39" s="50"/>
      <c r="GV39" s="50"/>
      <c r="GW39" s="50"/>
      <c r="GX39" s="50"/>
      <c r="GY39" s="50"/>
      <c r="GZ39" s="50"/>
      <c r="HA39" s="50"/>
      <c r="HB39" s="50"/>
      <c r="HC39" s="50"/>
      <c r="HD39" s="50"/>
      <c r="HE39" s="50"/>
      <c r="HF39" s="50"/>
      <c r="HG39" s="50"/>
      <c r="HH39" s="50"/>
      <c r="HI39" s="50"/>
      <c r="HJ39" s="50"/>
      <c r="HK39" s="50"/>
      <c r="HL39" s="50"/>
      <c r="HM39" s="50"/>
      <c r="HN39" s="50"/>
      <c r="HO39" s="50"/>
      <c r="HP39" s="50"/>
      <c r="HQ39" s="50"/>
      <c r="HR39" s="50"/>
      <c r="HS39" s="50"/>
      <c r="HT39" s="50"/>
      <c r="HU39" s="50"/>
      <c r="HV39" s="50"/>
      <c r="HW39" s="50"/>
      <c r="HX39" s="50"/>
      <c r="HY39" s="50"/>
      <c r="HZ39" s="50"/>
      <c r="IA39" s="50"/>
      <c r="IB39" s="50"/>
      <c r="IC39" s="50"/>
      <c r="ID39" s="50"/>
      <c r="IE39" s="50"/>
      <c r="IF39" s="50"/>
      <c r="IG39" s="50"/>
      <c r="IH39" s="50"/>
      <c r="II39" s="50"/>
      <c r="IJ39" s="50"/>
      <c r="IK39" s="50"/>
      <c r="IL39" s="50"/>
      <c r="IM39" s="50"/>
      <c r="IN39" s="50"/>
      <c r="IO39" s="50"/>
      <c r="IP39" s="50"/>
      <c r="IQ39" s="50"/>
      <c r="IR39" s="50"/>
      <c r="IS39" s="50"/>
      <c r="IT39" s="50"/>
      <c r="IU39" s="50"/>
      <c r="IV39" s="50"/>
      <c r="IW39" s="50"/>
      <c r="IX39" s="50"/>
    </row>
    <row r="40" spans="1:258" s="47" customFormat="1" ht="28.5">
      <c r="A40" s="166"/>
      <c r="B40" s="72" t="s">
        <v>6</v>
      </c>
      <c r="C40" s="265" t="s">
        <v>7</v>
      </c>
      <c r="D40" s="73"/>
      <c r="E40" s="196" t="s">
        <v>8</v>
      </c>
      <c r="F40" s="74" t="s">
        <v>9</v>
      </c>
      <c r="G40" s="75" t="s">
        <v>10</v>
      </c>
      <c r="H40" s="223" t="s">
        <v>11</v>
      </c>
      <c r="J40" s="51"/>
      <c r="K40" s="51"/>
      <c r="L40" s="51"/>
      <c r="M40" s="51"/>
      <c r="N40" s="51"/>
      <c r="O40" s="51"/>
      <c r="P40" s="51"/>
    </row>
    <row r="41" spans="1:258" s="47" customFormat="1">
      <c r="A41" s="166"/>
      <c r="B41" s="76"/>
      <c r="C41" s="266"/>
      <c r="D41" s="77"/>
      <c r="E41" s="197"/>
      <c r="F41" s="78"/>
      <c r="G41" s="79"/>
      <c r="H41" s="224"/>
      <c r="J41" s="51"/>
      <c r="K41" s="51"/>
      <c r="L41" s="51"/>
      <c r="M41" s="51"/>
      <c r="N41" s="51"/>
      <c r="O41" s="51"/>
      <c r="P41" s="51"/>
    </row>
    <row r="42" spans="1:258" s="50" customFormat="1">
      <c r="A42" s="166"/>
      <c r="B42" s="44"/>
      <c r="C42" s="45"/>
      <c r="D42" s="45"/>
      <c r="E42" s="48"/>
      <c r="F42" s="47"/>
      <c r="G42" s="48"/>
      <c r="H42" s="217"/>
      <c r="J42" s="51"/>
      <c r="K42" s="51"/>
      <c r="L42" s="51"/>
      <c r="M42" s="51"/>
      <c r="N42" s="51"/>
      <c r="O42" s="51"/>
      <c r="P42" s="51"/>
    </row>
    <row r="43" spans="1:258" s="55" customFormat="1">
      <c r="A43" s="167"/>
      <c r="B43" s="60" t="s">
        <v>33</v>
      </c>
      <c r="C43" s="160" t="s">
        <v>0</v>
      </c>
      <c r="D43" s="61"/>
      <c r="E43" s="62"/>
      <c r="F43" s="240"/>
      <c r="G43" s="62"/>
      <c r="H43" s="220"/>
      <c r="J43" s="56"/>
      <c r="K43" s="56"/>
      <c r="L43" s="56"/>
      <c r="M43" s="56"/>
      <c r="N43" s="56"/>
      <c r="O43" s="56"/>
      <c r="P43" s="56"/>
    </row>
    <row r="44" spans="1:258" s="50" customFormat="1">
      <c r="A44" s="166"/>
      <c r="B44" s="69"/>
      <c r="C44" s="263"/>
      <c r="D44" s="64"/>
      <c r="E44" s="40"/>
      <c r="F44" s="39"/>
      <c r="G44" s="48"/>
      <c r="H44" s="94"/>
      <c r="J44" s="51"/>
      <c r="K44" s="51"/>
      <c r="L44" s="51"/>
      <c r="M44" s="51"/>
      <c r="N44" s="51"/>
      <c r="O44" s="51"/>
      <c r="P44" s="51"/>
    </row>
    <row r="45" spans="1:258" s="50" customFormat="1">
      <c r="A45" s="166"/>
      <c r="B45" s="44"/>
      <c r="C45" s="45" t="s">
        <v>165</v>
      </c>
      <c r="D45" s="45"/>
      <c r="E45" s="48"/>
      <c r="F45" s="47"/>
      <c r="G45" s="80"/>
      <c r="H45" s="217"/>
      <c r="J45" s="51"/>
      <c r="K45" s="51"/>
      <c r="L45" s="51"/>
      <c r="M45" s="51"/>
      <c r="N45" s="51"/>
      <c r="O45" s="51"/>
      <c r="P45" s="51"/>
    </row>
    <row r="46" spans="1:258" s="50" customFormat="1" ht="42.75">
      <c r="A46" s="166"/>
      <c r="B46" s="44"/>
      <c r="C46" s="45" t="s">
        <v>166</v>
      </c>
      <c r="D46" s="45"/>
      <c r="E46" s="48"/>
      <c r="F46" s="47"/>
      <c r="G46" s="80"/>
      <c r="H46" s="217"/>
      <c r="J46" s="51"/>
      <c r="K46" s="51"/>
      <c r="L46" s="51"/>
      <c r="M46" s="51"/>
      <c r="N46" s="51"/>
      <c r="O46" s="51"/>
      <c r="P46" s="51"/>
    </row>
    <row r="47" spans="1:258" s="50" customFormat="1" ht="71.25">
      <c r="A47" s="166"/>
      <c r="B47" s="44"/>
      <c r="C47" s="45" t="s">
        <v>344</v>
      </c>
      <c r="D47" s="45"/>
      <c r="E47" s="48"/>
      <c r="F47" s="47"/>
      <c r="G47" s="80"/>
      <c r="H47" s="217"/>
      <c r="J47" s="51"/>
      <c r="K47" s="51"/>
      <c r="L47" s="51"/>
      <c r="M47" s="51"/>
      <c r="N47" s="51"/>
      <c r="O47" s="51"/>
      <c r="P47" s="51"/>
    </row>
    <row r="48" spans="1:258" s="50" customFormat="1" ht="42.75">
      <c r="A48" s="166"/>
      <c r="B48" s="44"/>
      <c r="C48" s="45" t="s">
        <v>167</v>
      </c>
      <c r="D48" s="45"/>
      <c r="E48" s="48"/>
      <c r="F48" s="47"/>
      <c r="G48" s="80"/>
      <c r="H48" s="217"/>
      <c r="J48" s="51"/>
      <c r="K48" s="51"/>
      <c r="L48" s="51"/>
      <c r="M48" s="51"/>
      <c r="N48" s="51"/>
      <c r="O48" s="51"/>
      <c r="P48" s="51"/>
    </row>
    <row r="49" spans="1:16" s="50" customFormat="1" ht="28.5">
      <c r="A49" s="166"/>
      <c r="B49" s="44"/>
      <c r="C49" s="45" t="s">
        <v>168</v>
      </c>
      <c r="D49" s="45"/>
      <c r="E49" s="48"/>
      <c r="F49" s="47"/>
      <c r="G49" s="80"/>
      <c r="H49" s="217"/>
      <c r="J49" s="51"/>
      <c r="K49" s="51"/>
      <c r="L49" s="51"/>
      <c r="M49" s="51"/>
      <c r="N49" s="51"/>
      <c r="O49" s="51"/>
      <c r="P49" s="51"/>
    </row>
    <row r="50" spans="1:16" s="50" customFormat="1" ht="57">
      <c r="A50" s="166"/>
      <c r="B50" s="44"/>
      <c r="C50" s="45" t="s">
        <v>169</v>
      </c>
      <c r="D50" s="45"/>
      <c r="E50" s="48"/>
      <c r="F50" s="47"/>
      <c r="G50" s="80"/>
      <c r="H50" s="217"/>
      <c r="J50" s="51"/>
      <c r="K50" s="51"/>
      <c r="L50" s="51"/>
      <c r="M50" s="51"/>
      <c r="N50" s="51"/>
      <c r="O50" s="51"/>
      <c r="P50" s="51"/>
    </row>
    <row r="51" spans="1:16" s="50" customFormat="1" ht="28.5">
      <c r="A51" s="166"/>
      <c r="B51" s="44"/>
      <c r="C51" s="45" t="s">
        <v>170</v>
      </c>
      <c r="D51" s="45"/>
      <c r="E51" s="48"/>
      <c r="F51" s="47"/>
      <c r="G51" s="80"/>
      <c r="H51" s="217"/>
      <c r="J51" s="51"/>
      <c r="K51" s="51"/>
      <c r="L51" s="51"/>
      <c r="M51" s="51"/>
      <c r="N51" s="51"/>
      <c r="O51" s="51"/>
      <c r="P51" s="51"/>
    </row>
    <row r="52" spans="1:16" s="50" customFormat="1" ht="42.75">
      <c r="A52" s="166"/>
      <c r="B52" s="44"/>
      <c r="C52" s="45" t="s">
        <v>171</v>
      </c>
      <c r="D52" s="45"/>
      <c r="E52" s="48"/>
      <c r="F52" s="47"/>
      <c r="G52" s="80"/>
      <c r="H52" s="217"/>
      <c r="J52" s="51"/>
      <c r="K52" s="51"/>
      <c r="L52" s="51"/>
      <c r="M52" s="51"/>
      <c r="N52" s="51"/>
      <c r="O52" s="51"/>
      <c r="P52" s="51"/>
    </row>
    <row r="53" spans="1:16" s="50" customFormat="1">
      <c r="A53" s="166"/>
      <c r="B53" s="44"/>
      <c r="C53" s="45" t="s">
        <v>101</v>
      </c>
      <c r="D53" s="45"/>
      <c r="E53" s="48"/>
      <c r="F53" s="47"/>
      <c r="G53" s="80"/>
      <c r="H53" s="217"/>
      <c r="J53" s="51"/>
      <c r="K53" s="51"/>
      <c r="L53" s="51"/>
      <c r="M53" s="51"/>
      <c r="N53" s="51"/>
      <c r="O53" s="51"/>
      <c r="P53" s="51"/>
    </row>
    <row r="54" spans="1:16" s="50" customFormat="1">
      <c r="A54" s="166"/>
      <c r="B54" s="44"/>
      <c r="C54" s="45" t="s">
        <v>172</v>
      </c>
      <c r="D54" s="45"/>
      <c r="E54" s="48"/>
      <c r="F54" s="47"/>
      <c r="G54" s="80"/>
      <c r="H54" s="217"/>
      <c r="J54" s="51"/>
      <c r="K54" s="51"/>
      <c r="L54" s="51"/>
      <c r="M54" s="51"/>
      <c r="N54" s="51"/>
      <c r="O54" s="51"/>
      <c r="P54" s="51"/>
    </row>
    <row r="55" spans="1:16" s="50" customFormat="1">
      <c r="A55" s="166"/>
      <c r="B55" s="44"/>
      <c r="C55" s="45" t="s">
        <v>173</v>
      </c>
      <c r="D55" s="45"/>
      <c r="E55" s="48"/>
      <c r="F55" s="47"/>
      <c r="G55" s="80"/>
      <c r="H55" s="217"/>
      <c r="J55" s="51"/>
      <c r="K55" s="51"/>
      <c r="L55" s="51"/>
      <c r="M55" s="51"/>
      <c r="N55" s="51"/>
      <c r="O55" s="51"/>
      <c r="P55" s="51"/>
    </row>
    <row r="56" spans="1:16" s="50" customFormat="1">
      <c r="A56" s="166"/>
      <c r="B56" s="44"/>
      <c r="C56" s="45" t="s">
        <v>174</v>
      </c>
      <c r="D56" s="45"/>
      <c r="E56" s="48"/>
      <c r="F56" s="47"/>
      <c r="G56" s="80"/>
      <c r="H56" s="217"/>
      <c r="J56" s="51"/>
      <c r="K56" s="51"/>
      <c r="L56" s="51"/>
      <c r="M56" s="51"/>
      <c r="N56" s="51"/>
      <c r="O56" s="51"/>
      <c r="P56" s="51"/>
    </row>
    <row r="57" spans="1:16" s="50" customFormat="1">
      <c r="A57" s="166"/>
      <c r="B57" s="44"/>
      <c r="C57" s="45" t="s">
        <v>175</v>
      </c>
      <c r="D57" s="45"/>
      <c r="E57" s="48"/>
      <c r="F57" s="47"/>
      <c r="G57" s="80"/>
      <c r="H57" s="217"/>
      <c r="J57" s="51"/>
      <c r="K57" s="51"/>
      <c r="L57" s="51"/>
      <c r="M57" s="51"/>
      <c r="N57" s="51"/>
      <c r="O57" s="51"/>
      <c r="P57" s="51"/>
    </row>
    <row r="58" spans="1:16" s="50" customFormat="1" ht="28.5">
      <c r="A58" s="166"/>
      <c r="B58" s="44"/>
      <c r="C58" s="45" t="s">
        <v>176</v>
      </c>
      <c r="D58" s="45"/>
      <c r="E58" s="48"/>
      <c r="F58" s="47"/>
      <c r="G58" s="80"/>
      <c r="H58" s="217"/>
      <c r="J58" s="51"/>
      <c r="K58" s="51"/>
      <c r="L58" s="51"/>
      <c r="M58" s="51"/>
      <c r="N58" s="51"/>
      <c r="O58" s="51"/>
      <c r="P58" s="51"/>
    </row>
    <row r="59" spans="1:16" s="50" customFormat="1" ht="28.5">
      <c r="A59" s="166"/>
      <c r="B59" s="44"/>
      <c r="C59" s="45" t="s">
        <v>177</v>
      </c>
      <c r="D59" s="45"/>
      <c r="E59" s="48"/>
      <c r="F59" s="47"/>
      <c r="G59" s="80"/>
      <c r="H59" s="217"/>
      <c r="J59" s="51"/>
      <c r="K59" s="51"/>
      <c r="L59" s="51"/>
      <c r="M59" s="51"/>
      <c r="N59" s="51"/>
      <c r="O59" s="51"/>
      <c r="P59" s="51"/>
    </row>
    <row r="60" spans="1:16" s="50" customFormat="1">
      <c r="A60" s="166"/>
      <c r="B60" s="44"/>
      <c r="C60" s="45" t="s">
        <v>178</v>
      </c>
      <c r="D60" s="45"/>
      <c r="E60" s="48"/>
      <c r="F60" s="47"/>
      <c r="G60" s="80"/>
      <c r="H60" s="217"/>
      <c r="J60" s="51"/>
      <c r="K60" s="51"/>
      <c r="L60" s="51"/>
      <c r="M60" s="51"/>
      <c r="N60" s="51"/>
      <c r="O60" s="51"/>
      <c r="P60" s="51"/>
    </row>
    <row r="61" spans="1:16" s="50" customFormat="1">
      <c r="A61" s="166"/>
      <c r="B61" s="44"/>
      <c r="C61" s="45" t="s">
        <v>179</v>
      </c>
      <c r="D61" s="45"/>
      <c r="E61" s="48"/>
      <c r="F61" s="47"/>
      <c r="G61" s="80"/>
      <c r="H61" s="217"/>
      <c r="J61" s="51"/>
      <c r="K61" s="51"/>
      <c r="L61" s="51"/>
      <c r="M61" s="51"/>
      <c r="N61" s="51"/>
      <c r="O61" s="51"/>
      <c r="P61" s="51"/>
    </row>
    <row r="62" spans="1:16" s="50" customFormat="1" ht="28.5">
      <c r="A62" s="166"/>
      <c r="B62" s="44"/>
      <c r="C62" s="45" t="s">
        <v>180</v>
      </c>
      <c r="D62" s="45"/>
      <c r="E62" s="48"/>
      <c r="F62" s="47"/>
      <c r="G62" s="80"/>
      <c r="H62" s="217"/>
      <c r="J62" s="51"/>
      <c r="K62" s="51"/>
      <c r="L62" s="51"/>
      <c r="M62" s="51"/>
      <c r="N62" s="51"/>
      <c r="O62" s="51"/>
      <c r="P62" s="51"/>
    </row>
    <row r="63" spans="1:16" s="50" customFormat="1">
      <c r="A63" s="166"/>
      <c r="B63" s="44"/>
      <c r="C63" s="45" t="s">
        <v>181</v>
      </c>
      <c r="D63" s="45"/>
      <c r="E63" s="48"/>
      <c r="F63" s="47"/>
      <c r="G63" s="80"/>
      <c r="H63" s="217"/>
      <c r="J63" s="51"/>
      <c r="K63" s="51"/>
      <c r="L63" s="51"/>
      <c r="M63" s="51"/>
      <c r="N63" s="51"/>
      <c r="O63" s="51"/>
      <c r="P63" s="51"/>
    </row>
    <row r="64" spans="1:16" s="50" customFormat="1" ht="42.75">
      <c r="A64" s="166"/>
      <c r="B64" s="44"/>
      <c r="C64" s="45" t="s">
        <v>182</v>
      </c>
      <c r="D64" s="45"/>
      <c r="E64" s="48"/>
      <c r="F64" s="47"/>
      <c r="G64" s="80"/>
      <c r="H64" s="217"/>
      <c r="J64" s="51"/>
      <c r="K64" s="51"/>
      <c r="L64" s="51"/>
      <c r="M64" s="51"/>
      <c r="N64" s="51"/>
      <c r="O64" s="51"/>
      <c r="P64" s="51"/>
    </row>
    <row r="65" spans="1:16" s="50" customFormat="1" ht="42.75">
      <c r="A65" s="166"/>
      <c r="B65" s="44"/>
      <c r="C65" s="45" t="s">
        <v>183</v>
      </c>
      <c r="D65" s="45"/>
      <c r="E65" s="48"/>
      <c r="F65" s="47"/>
      <c r="G65" s="80"/>
      <c r="H65" s="217"/>
      <c r="J65" s="51"/>
      <c r="K65" s="51"/>
      <c r="L65" s="51"/>
      <c r="M65" s="51"/>
      <c r="N65" s="51"/>
      <c r="O65" s="51"/>
      <c r="P65" s="51"/>
    </row>
    <row r="66" spans="1:16" s="50" customFormat="1" ht="71.25">
      <c r="A66" s="166"/>
      <c r="B66" s="44"/>
      <c r="C66" s="45" t="s">
        <v>184</v>
      </c>
      <c r="D66" s="45"/>
      <c r="E66" s="48"/>
      <c r="F66" s="47"/>
      <c r="G66" s="80"/>
      <c r="H66" s="217"/>
      <c r="J66" s="51"/>
      <c r="K66" s="51"/>
      <c r="L66" s="51"/>
      <c r="M66" s="51"/>
      <c r="N66" s="51"/>
      <c r="O66" s="51"/>
      <c r="P66" s="51"/>
    </row>
    <row r="67" spans="1:16" s="50" customFormat="1">
      <c r="A67" s="166"/>
      <c r="B67" s="44"/>
      <c r="C67" s="45"/>
      <c r="D67" s="45"/>
      <c r="E67" s="48"/>
      <c r="F67" s="47"/>
      <c r="G67" s="80"/>
      <c r="H67" s="217"/>
      <c r="J67" s="51"/>
      <c r="K67" s="51"/>
      <c r="L67" s="51"/>
      <c r="M67" s="51"/>
      <c r="N67" s="51"/>
      <c r="O67" s="51"/>
      <c r="P67" s="51"/>
    </row>
    <row r="68" spans="1:16" s="50" customFormat="1" ht="28.5">
      <c r="A68" s="166"/>
      <c r="B68" s="44"/>
      <c r="C68" s="45" t="s">
        <v>345</v>
      </c>
      <c r="D68" s="45"/>
      <c r="E68" s="48"/>
      <c r="F68" s="47"/>
      <c r="G68" s="80"/>
      <c r="H68" s="217"/>
      <c r="J68" s="51"/>
      <c r="K68" s="51"/>
      <c r="L68" s="51"/>
      <c r="M68" s="51"/>
      <c r="N68" s="51"/>
      <c r="O68" s="51"/>
      <c r="P68" s="51"/>
    </row>
    <row r="69" spans="1:16" s="50" customFormat="1">
      <c r="A69" s="166"/>
      <c r="B69" s="44"/>
      <c r="C69" s="45" t="s">
        <v>185</v>
      </c>
      <c r="D69" s="45"/>
      <c r="E69" s="48"/>
      <c r="F69" s="47"/>
      <c r="G69" s="80"/>
      <c r="H69" s="217"/>
      <c r="J69" s="51"/>
      <c r="K69" s="51"/>
      <c r="L69" s="51"/>
      <c r="M69" s="51"/>
      <c r="N69" s="51"/>
      <c r="O69" s="51"/>
      <c r="P69" s="51"/>
    </row>
    <row r="70" spans="1:16" s="50" customFormat="1" ht="28.5">
      <c r="A70" s="166"/>
      <c r="B70" s="44"/>
      <c r="C70" s="45" t="s">
        <v>186</v>
      </c>
      <c r="D70" s="45"/>
      <c r="E70" s="48"/>
      <c r="F70" s="47"/>
      <c r="G70" s="80"/>
      <c r="H70" s="217"/>
      <c r="J70" s="51"/>
      <c r="K70" s="51"/>
      <c r="L70" s="51"/>
      <c r="M70" s="51"/>
      <c r="N70" s="51"/>
      <c r="O70" s="51"/>
      <c r="P70" s="51"/>
    </row>
    <row r="71" spans="1:16" s="50" customFormat="1" ht="28.5">
      <c r="A71" s="166"/>
      <c r="B71" s="44"/>
      <c r="C71" s="45" t="s">
        <v>187</v>
      </c>
      <c r="D71" s="45"/>
      <c r="E71" s="48"/>
      <c r="F71" s="47"/>
      <c r="G71" s="80"/>
      <c r="H71" s="217"/>
      <c r="J71" s="51"/>
      <c r="K71" s="51"/>
      <c r="L71" s="51"/>
      <c r="M71" s="51"/>
      <c r="N71" s="51"/>
      <c r="O71" s="51"/>
      <c r="P71" s="51"/>
    </row>
    <row r="72" spans="1:16" s="50" customFormat="1" ht="28.5">
      <c r="A72" s="166"/>
      <c r="B72" s="44"/>
      <c r="C72" s="45" t="s">
        <v>188</v>
      </c>
      <c r="D72" s="45"/>
      <c r="E72" s="48"/>
      <c r="F72" s="47"/>
      <c r="G72" s="80"/>
      <c r="H72" s="217"/>
      <c r="J72" s="51"/>
      <c r="K72" s="51"/>
      <c r="L72" s="51"/>
      <c r="M72" s="51"/>
      <c r="N72" s="51"/>
      <c r="O72" s="51"/>
      <c r="P72" s="51"/>
    </row>
    <row r="73" spans="1:16" s="50" customFormat="1" ht="42.75">
      <c r="A73" s="166"/>
      <c r="B73" s="44"/>
      <c r="C73" s="45" t="s">
        <v>189</v>
      </c>
      <c r="D73" s="45"/>
      <c r="E73" s="48"/>
      <c r="F73" s="47"/>
      <c r="G73" s="80"/>
      <c r="H73" s="217"/>
      <c r="J73" s="51"/>
      <c r="K73" s="51"/>
      <c r="L73" s="51"/>
      <c r="M73" s="51"/>
      <c r="N73" s="51"/>
      <c r="O73" s="51"/>
      <c r="P73" s="51"/>
    </row>
    <row r="74" spans="1:16" s="50" customFormat="1" ht="28.5">
      <c r="A74" s="166"/>
      <c r="B74" s="44"/>
      <c r="C74" s="45" t="s">
        <v>190</v>
      </c>
      <c r="D74" s="45"/>
      <c r="E74" s="48"/>
      <c r="F74" s="47"/>
      <c r="G74" s="80"/>
      <c r="H74" s="217"/>
      <c r="J74" s="51"/>
      <c r="K74" s="51"/>
      <c r="L74" s="51"/>
      <c r="M74" s="51"/>
      <c r="N74" s="51"/>
      <c r="O74" s="51"/>
      <c r="P74" s="51"/>
    </row>
    <row r="75" spans="1:16" s="50" customFormat="1" ht="28.5">
      <c r="A75" s="166"/>
      <c r="B75" s="44"/>
      <c r="C75" s="45" t="s">
        <v>191</v>
      </c>
      <c r="D75" s="45"/>
      <c r="E75" s="48"/>
      <c r="F75" s="47"/>
      <c r="G75" s="80"/>
      <c r="H75" s="217"/>
      <c r="J75" s="51"/>
      <c r="K75" s="51"/>
      <c r="L75" s="51"/>
      <c r="M75" s="51"/>
      <c r="N75" s="51"/>
      <c r="O75" s="51"/>
      <c r="P75" s="51"/>
    </row>
    <row r="76" spans="1:16" s="50" customFormat="1" ht="28.5">
      <c r="A76" s="166"/>
      <c r="B76" s="44"/>
      <c r="C76" s="45" t="s">
        <v>192</v>
      </c>
      <c r="D76" s="45"/>
      <c r="E76" s="48"/>
      <c r="F76" s="47"/>
      <c r="G76" s="80"/>
      <c r="H76" s="217"/>
      <c r="J76" s="51"/>
      <c r="K76" s="51"/>
      <c r="L76" s="51"/>
      <c r="M76" s="51"/>
      <c r="N76" s="51"/>
      <c r="O76" s="51"/>
      <c r="P76" s="51"/>
    </row>
    <row r="77" spans="1:16" s="50" customFormat="1" ht="28.5">
      <c r="A77" s="166"/>
      <c r="B77" s="44"/>
      <c r="C77" s="45" t="s">
        <v>193</v>
      </c>
      <c r="D77" s="45"/>
      <c r="E77" s="48"/>
      <c r="F77" s="47"/>
      <c r="G77" s="80"/>
      <c r="H77" s="217"/>
      <c r="J77" s="51"/>
      <c r="K77" s="51"/>
      <c r="L77" s="51"/>
      <c r="M77" s="51"/>
      <c r="N77" s="51"/>
      <c r="O77" s="51"/>
      <c r="P77" s="51"/>
    </row>
    <row r="78" spans="1:16" s="50" customFormat="1" ht="28.5">
      <c r="A78" s="166"/>
      <c r="B78" s="44"/>
      <c r="C78" s="45" t="s">
        <v>194</v>
      </c>
      <c r="D78" s="45"/>
      <c r="E78" s="48"/>
      <c r="F78" s="47"/>
      <c r="G78" s="80"/>
      <c r="H78" s="217"/>
      <c r="J78" s="51"/>
      <c r="K78" s="51"/>
      <c r="L78" s="51"/>
      <c r="M78" s="51"/>
      <c r="N78" s="51"/>
      <c r="O78" s="51"/>
      <c r="P78" s="51"/>
    </row>
    <row r="79" spans="1:16" s="50" customFormat="1">
      <c r="A79" s="166"/>
      <c r="B79" s="44"/>
      <c r="C79" s="45" t="s">
        <v>195</v>
      </c>
      <c r="D79" s="45"/>
      <c r="E79" s="48"/>
      <c r="F79" s="47"/>
      <c r="G79" s="80"/>
      <c r="H79" s="217"/>
      <c r="J79" s="51"/>
      <c r="K79" s="51"/>
      <c r="L79" s="51"/>
      <c r="M79" s="51"/>
      <c r="N79" s="51"/>
      <c r="O79" s="51"/>
      <c r="P79" s="51"/>
    </row>
    <row r="80" spans="1:16" s="50" customFormat="1">
      <c r="A80" s="166"/>
      <c r="B80" s="44"/>
      <c r="C80" s="45" t="s">
        <v>196</v>
      </c>
      <c r="D80" s="45"/>
      <c r="E80" s="48"/>
      <c r="F80" s="47"/>
      <c r="G80" s="80"/>
      <c r="H80" s="217"/>
      <c r="J80" s="51"/>
      <c r="K80" s="51"/>
      <c r="L80" s="51"/>
      <c r="M80" s="51"/>
      <c r="N80" s="51"/>
      <c r="O80" s="51"/>
      <c r="P80" s="51"/>
    </row>
    <row r="81" spans="1:16" s="50" customFormat="1">
      <c r="A81" s="166"/>
      <c r="B81" s="44"/>
      <c r="C81" s="45" t="s">
        <v>197</v>
      </c>
      <c r="D81" s="45"/>
      <c r="E81" s="48"/>
      <c r="F81" s="47"/>
      <c r="G81" s="80"/>
      <c r="H81" s="217"/>
      <c r="J81" s="51"/>
      <c r="K81" s="51"/>
      <c r="L81" s="51"/>
      <c r="M81" s="51"/>
      <c r="N81" s="51"/>
      <c r="O81" s="51"/>
      <c r="P81" s="51"/>
    </row>
    <row r="82" spans="1:16" s="50" customFormat="1">
      <c r="A82" s="166"/>
      <c r="B82" s="44"/>
      <c r="C82" s="45" t="s">
        <v>198</v>
      </c>
      <c r="D82" s="45"/>
      <c r="E82" s="48"/>
      <c r="F82" s="47"/>
      <c r="G82" s="80"/>
      <c r="H82" s="217"/>
      <c r="J82" s="51"/>
      <c r="K82" s="51"/>
      <c r="L82" s="51"/>
      <c r="M82" s="51"/>
      <c r="N82" s="51"/>
      <c r="O82" s="51"/>
      <c r="P82" s="51"/>
    </row>
    <row r="83" spans="1:16" s="50" customFormat="1">
      <c r="A83" s="166"/>
      <c r="B83" s="44"/>
      <c r="C83" s="45" t="s">
        <v>199</v>
      </c>
      <c r="D83" s="45"/>
      <c r="E83" s="48"/>
      <c r="F83" s="47"/>
      <c r="G83" s="80"/>
      <c r="H83" s="217"/>
      <c r="J83" s="51"/>
      <c r="K83" s="51"/>
      <c r="L83" s="51"/>
      <c r="M83" s="51"/>
      <c r="N83" s="51"/>
      <c r="O83" s="51"/>
      <c r="P83" s="51"/>
    </row>
    <row r="84" spans="1:16" s="50" customFormat="1">
      <c r="A84" s="166"/>
      <c r="B84" s="44"/>
      <c r="C84" s="45" t="s">
        <v>346</v>
      </c>
      <c r="D84" s="45"/>
      <c r="E84" s="48"/>
      <c r="F84" s="47"/>
      <c r="G84" s="80"/>
      <c r="H84" s="217"/>
      <c r="J84" s="51"/>
      <c r="K84" s="51"/>
      <c r="L84" s="51"/>
      <c r="M84" s="51"/>
      <c r="N84" s="51"/>
      <c r="O84" s="51"/>
      <c r="P84" s="51"/>
    </row>
    <row r="85" spans="1:16" s="50" customFormat="1" ht="28.5">
      <c r="A85" s="166"/>
      <c r="B85" s="44"/>
      <c r="C85" s="45" t="s">
        <v>200</v>
      </c>
      <c r="D85" s="45"/>
      <c r="E85" s="48"/>
      <c r="F85" s="47"/>
      <c r="G85" s="80"/>
      <c r="H85" s="217"/>
      <c r="J85" s="51"/>
      <c r="K85" s="51"/>
      <c r="L85" s="51"/>
      <c r="M85" s="51"/>
      <c r="N85" s="51"/>
      <c r="O85" s="51"/>
      <c r="P85" s="51"/>
    </row>
    <row r="86" spans="1:16" s="50" customFormat="1" ht="28.5">
      <c r="A86" s="166"/>
      <c r="B86" s="44"/>
      <c r="C86" s="45" t="s">
        <v>201</v>
      </c>
      <c r="D86" s="45"/>
      <c r="E86" s="48"/>
      <c r="F86" s="47"/>
      <c r="G86" s="80"/>
      <c r="H86" s="217"/>
      <c r="J86" s="51"/>
      <c r="K86" s="51"/>
      <c r="L86" s="51"/>
      <c r="M86" s="51"/>
      <c r="N86" s="51"/>
      <c r="O86" s="51"/>
      <c r="P86" s="51"/>
    </row>
    <row r="87" spans="1:16" s="50" customFormat="1">
      <c r="A87" s="166"/>
      <c r="B87" s="44"/>
      <c r="C87" s="45" t="s">
        <v>202</v>
      </c>
      <c r="D87" s="45"/>
      <c r="E87" s="48"/>
      <c r="F87" s="47"/>
      <c r="G87" s="80"/>
      <c r="H87" s="217"/>
      <c r="J87" s="51"/>
      <c r="K87" s="51"/>
      <c r="L87" s="51"/>
      <c r="M87" s="51"/>
      <c r="N87" s="51"/>
      <c r="O87" s="51"/>
      <c r="P87" s="51"/>
    </row>
    <row r="88" spans="1:16" s="50" customFormat="1">
      <c r="A88" s="166"/>
      <c r="B88" s="44"/>
      <c r="C88" s="45" t="s">
        <v>203</v>
      </c>
      <c r="D88" s="45"/>
      <c r="E88" s="48"/>
      <c r="F88" s="47"/>
      <c r="G88" s="80"/>
      <c r="H88" s="217"/>
      <c r="J88" s="51"/>
      <c r="K88" s="51"/>
      <c r="L88" s="51"/>
      <c r="M88" s="51"/>
      <c r="N88" s="51"/>
      <c r="O88" s="51"/>
      <c r="P88" s="51"/>
    </row>
    <row r="89" spans="1:16" s="50" customFormat="1" ht="57">
      <c r="A89" s="166"/>
      <c r="B89" s="44"/>
      <c r="C89" s="45" t="s">
        <v>204</v>
      </c>
      <c r="D89" s="45"/>
      <c r="E89" s="48"/>
      <c r="F89" s="47"/>
      <c r="G89" s="80"/>
      <c r="H89" s="217"/>
      <c r="J89" s="51"/>
      <c r="K89" s="51"/>
      <c r="L89" s="51"/>
      <c r="M89" s="51"/>
      <c r="N89" s="51"/>
      <c r="O89" s="51"/>
      <c r="P89" s="51"/>
    </row>
    <row r="90" spans="1:16" s="50" customFormat="1">
      <c r="A90" s="166"/>
      <c r="B90" s="44"/>
      <c r="C90" s="45" t="s">
        <v>205</v>
      </c>
      <c r="D90" s="45"/>
      <c r="E90" s="48"/>
      <c r="F90" s="47"/>
      <c r="G90" s="80"/>
      <c r="H90" s="217"/>
      <c r="J90" s="51"/>
      <c r="K90" s="51"/>
      <c r="L90" s="51"/>
      <c r="M90" s="51"/>
      <c r="N90" s="51"/>
      <c r="O90" s="51"/>
      <c r="P90" s="51"/>
    </row>
    <row r="91" spans="1:16" s="50" customFormat="1" ht="57">
      <c r="A91" s="166"/>
      <c r="B91" s="44"/>
      <c r="C91" s="45" t="s">
        <v>206</v>
      </c>
      <c r="D91" s="45"/>
      <c r="E91" s="48"/>
      <c r="F91" s="47"/>
      <c r="G91" s="80"/>
      <c r="H91" s="217"/>
      <c r="J91" s="51"/>
      <c r="K91" s="51"/>
      <c r="L91" s="51"/>
      <c r="M91" s="51"/>
      <c r="N91" s="51"/>
      <c r="O91" s="51"/>
      <c r="P91" s="51"/>
    </row>
    <row r="92" spans="1:16" s="50" customFormat="1" ht="42.75">
      <c r="A92" s="166"/>
      <c r="B92" s="44"/>
      <c r="C92" s="45" t="s">
        <v>207</v>
      </c>
      <c r="D92" s="45"/>
      <c r="E92" s="48"/>
      <c r="F92" s="47"/>
      <c r="G92" s="80"/>
      <c r="H92" s="217"/>
      <c r="J92" s="51"/>
      <c r="K92" s="51"/>
      <c r="L92" s="51"/>
      <c r="M92" s="51"/>
      <c r="N92" s="51"/>
      <c r="O92" s="51"/>
      <c r="P92" s="51"/>
    </row>
    <row r="93" spans="1:16" s="50" customFormat="1" ht="28.5">
      <c r="A93" s="166"/>
      <c r="B93" s="44"/>
      <c r="C93" s="45" t="s">
        <v>208</v>
      </c>
      <c r="D93" s="45"/>
      <c r="E93" s="48"/>
      <c r="F93" s="47"/>
      <c r="G93" s="80"/>
      <c r="H93" s="217"/>
      <c r="J93" s="51"/>
      <c r="K93" s="51"/>
      <c r="L93" s="51"/>
      <c r="M93" s="51"/>
      <c r="N93" s="51"/>
      <c r="O93" s="51"/>
      <c r="P93" s="51"/>
    </row>
    <row r="94" spans="1:16" s="50" customFormat="1" ht="28.5">
      <c r="A94" s="166"/>
      <c r="B94" s="44"/>
      <c r="C94" s="45" t="s">
        <v>209</v>
      </c>
      <c r="D94" s="45"/>
      <c r="E94" s="48"/>
      <c r="F94" s="47"/>
      <c r="G94" s="80"/>
      <c r="H94" s="217"/>
      <c r="J94" s="51"/>
      <c r="K94" s="51"/>
      <c r="L94" s="51"/>
      <c r="M94" s="51"/>
      <c r="N94" s="51"/>
      <c r="O94" s="51"/>
      <c r="P94" s="51"/>
    </row>
    <row r="95" spans="1:16" s="50" customFormat="1">
      <c r="A95" s="166"/>
      <c r="B95" s="44"/>
      <c r="C95" s="45" t="s">
        <v>210</v>
      </c>
      <c r="D95" s="45"/>
      <c r="E95" s="48"/>
      <c r="F95" s="47"/>
      <c r="G95" s="80"/>
      <c r="H95" s="217"/>
      <c r="J95" s="51"/>
      <c r="K95" s="51"/>
      <c r="L95" s="51"/>
      <c r="M95" s="51"/>
      <c r="N95" s="51"/>
      <c r="O95" s="51"/>
      <c r="P95" s="51"/>
    </row>
    <row r="96" spans="1:16" s="50" customFormat="1">
      <c r="A96" s="166"/>
      <c r="B96" s="44"/>
      <c r="C96" s="45" t="s">
        <v>225</v>
      </c>
      <c r="D96" s="45"/>
      <c r="E96" s="48"/>
      <c r="F96" s="47"/>
      <c r="G96" s="80"/>
      <c r="H96" s="217"/>
      <c r="J96" s="51"/>
      <c r="K96" s="51"/>
      <c r="L96" s="51"/>
      <c r="M96" s="51"/>
      <c r="N96" s="51"/>
      <c r="O96" s="51"/>
      <c r="P96" s="51"/>
    </row>
    <row r="97" spans="1:16" s="50" customFormat="1">
      <c r="A97" s="166"/>
      <c r="B97" s="44"/>
      <c r="C97" s="45" t="s">
        <v>211</v>
      </c>
      <c r="D97" s="45"/>
      <c r="E97" s="48"/>
      <c r="F97" s="47"/>
      <c r="G97" s="80"/>
      <c r="H97" s="217"/>
      <c r="J97" s="51"/>
      <c r="K97" s="51"/>
      <c r="L97" s="51"/>
      <c r="M97" s="51"/>
      <c r="N97" s="51"/>
      <c r="O97" s="51"/>
      <c r="P97" s="51"/>
    </row>
    <row r="98" spans="1:16" s="50" customFormat="1" ht="28.5">
      <c r="A98" s="166"/>
      <c r="B98" s="44"/>
      <c r="C98" s="45" t="s">
        <v>212</v>
      </c>
      <c r="D98" s="45"/>
      <c r="E98" s="48"/>
      <c r="F98" s="47"/>
      <c r="G98" s="80"/>
      <c r="H98" s="217"/>
      <c r="J98" s="51"/>
      <c r="K98" s="51"/>
      <c r="L98" s="51"/>
      <c r="M98" s="51"/>
      <c r="N98" s="51"/>
      <c r="O98" s="51"/>
      <c r="P98" s="51"/>
    </row>
    <row r="99" spans="1:16" s="50" customFormat="1" ht="28.5">
      <c r="A99" s="166"/>
      <c r="B99" s="44"/>
      <c r="C99" s="45" t="s">
        <v>213</v>
      </c>
      <c r="D99" s="45"/>
      <c r="E99" s="48"/>
      <c r="F99" s="47"/>
      <c r="G99" s="80"/>
      <c r="H99" s="217"/>
      <c r="J99" s="51"/>
      <c r="K99" s="51"/>
      <c r="L99" s="51"/>
      <c r="M99" s="51"/>
      <c r="N99" s="51"/>
      <c r="O99" s="51"/>
      <c r="P99" s="51"/>
    </row>
    <row r="100" spans="1:16" s="50" customFormat="1" ht="28.5">
      <c r="A100" s="166"/>
      <c r="B100" s="44"/>
      <c r="C100" s="45" t="s">
        <v>214</v>
      </c>
      <c r="D100" s="45"/>
      <c r="E100" s="48"/>
      <c r="F100" s="47"/>
      <c r="G100" s="80"/>
      <c r="H100" s="217"/>
      <c r="J100" s="51"/>
      <c r="K100" s="51"/>
      <c r="L100" s="51"/>
      <c r="M100" s="51"/>
      <c r="N100" s="51"/>
      <c r="O100" s="51"/>
      <c r="P100" s="51"/>
    </row>
    <row r="101" spans="1:16" s="50" customFormat="1" ht="42.75">
      <c r="A101" s="166"/>
      <c r="B101" s="44"/>
      <c r="C101" s="45" t="s">
        <v>215</v>
      </c>
      <c r="D101" s="45"/>
      <c r="E101" s="48"/>
      <c r="F101" s="47"/>
      <c r="G101" s="80"/>
      <c r="H101" s="217"/>
      <c r="J101" s="51"/>
      <c r="K101" s="51"/>
      <c r="L101" s="51"/>
      <c r="M101" s="51"/>
      <c r="N101" s="51"/>
      <c r="O101" s="51"/>
      <c r="P101" s="51"/>
    </row>
    <row r="102" spans="1:16" s="50" customFormat="1">
      <c r="A102" s="166"/>
      <c r="B102" s="44"/>
      <c r="C102" s="45" t="s">
        <v>216</v>
      </c>
      <c r="D102" s="45"/>
      <c r="E102" s="48"/>
      <c r="F102" s="47"/>
      <c r="G102" s="80"/>
      <c r="H102" s="217"/>
      <c r="J102" s="51"/>
      <c r="K102" s="51"/>
      <c r="L102" s="51"/>
      <c r="M102" s="51"/>
      <c r="N102" s="51"/>
      <c r="O102" s="51"/>
      <c r="P102" s="51"/>
    </row>
    <row r="103" spans="1:16" s="50" customFormat="1" ht="28.5">
      <c r="A103" s="166"/>
      <c r="B103" s="44"/>
      <c r="C103" s="45" t="s">
        <v>217</v>
      </c>
      <c r="D103" s="45"/>
      <c r="E103" s="48"/>
      <c r="F103" s="47"/>
      <c r="G103" s="80"/>
      <c r="H103" s="217"/>
      <c r="J103" s="51"/>
      <c r="K103" s="51"/>
      <c r="L103" s="51"/>
      <c r="M103" s="51"/>
      <c r="N103" s="51"/>
      <c r="O103" s="51"/>
      <c r="P103" s="51"/>
    </row>
    <row r="104" spans="1:16" s="50" customFormat="1" ht="28.5">
      <c r="A104" s="166"/>
      <c r="B104" s="44"/>
      <c r="C104" s="45" t="s">
        <v>218</v>
      </c>
      <c r="D104" s="45"/>
      <c r="E104" s="48"/>
      <c r="F104" s="47"/>
      <c r="G104" s="80"/>
      <c r="H104" s="217"/>
      <c r="J104" s="51"/>
      <c r="K104" s="51"/>
      <c r="L104" s="51"/>
      <c r="M104" s="51"/>
      <c r="N104" s="51"/>
      <c r="O104" s="51"/>
      <c r="P104" s="51"/>
    </row>
    <row r="105" spans="1:16" s="50" customFormat="1" ht="42.75">
      <c r="A105" s="166"/>
      <c r="B105" s="44"/>
      <c r="C105" s="45" t="s">
        <v>219</v>
      </c>
      <c r="D105" s="45"/>
      <c r="E105" s="48"/>
      <c r="F105" s="47"/>
      <c r="G105" s="80"/>
      <c r="H105" s="217"/>
      <c r="J105" s="51"/>
      <c r="K105" s="51"/>
      <c r="L105" s="51"/>
      <c r="M105" s="51"/>
      <c r="N105" s="51"/>
      <c r="O105" s="51"/>
      <c r="P105" s="51"/>
    </row>
    <row r="106" spans="1:16" s="50" customFormat="1">
      <c r="A106" s="166"/>
      <c r="B106" s="44"/>
      <c r="C106" s="45" t="s">
        <v>220</v>
      </c>
      <c r="D106" s="45"/>
      <c r="E106" s="48"/>
      <c r="F106" s="47"/>
      <c r="G106" s="80"/>
      <c r="H106" s="217"/>
      <c r="J106" s="51"/>
      <c r="K106" s="51"/>
      <c r="L106" s="51"/>
      <c r="M106" s="51"/>
      <c r="N106" s="51"/>
      <c r="O106" s="51"/>
      <c r="P106" s="51"/>
    </row>
    <row r="107" spans="1:16" s="50" customFormat="1">
      <c r="A107" s="166"/>
      <c r="B107" s="44"/>
      <c r="C107" s="45" t="s">
        <v>221</v>
      </c>
      <c r="D107" s="45"/>
      <c r="E107" s="48"/>
      <c r="F107" s="47"/>
      <c r="G107" s="80"/>
      <c r="H107" s="217"/>
      <c r="J107" s="51"/>
      <c r="K107" s="51"/>
      <c r="L107" s="51"/>
      <c r="M107" s="51"/>
      <c r="N107" s="51"/>
      <c r="O107" s="51"/>
      <c r="P107" s="51"/>
    </row>
    <row r="108" spans="1:16" s="50" customFormat="1">
      <c r="A108" s="166"/>
      <c r="B108" s="44"/>
      <c r="C108" s="45" t="s">
        <v>222</v>
      </c>
      <c r="D108" s="45"/>
      <c r="E108" s="48"/>
      <c r="F108" s="47"/>
      <c r="G108" s="80"/>
      <c r="H108" s="217"/>
      <c r="J108" s="51"/>
      <c r="K108" s="51"/>
      <c r="L108" s="51"/>
      <c r="M108" s="51"/>
      <c r="N108" s="51"/>
      <c r="O108" s="51"/>
      <c r="P108" s="51"/>
    </row>
    <row r="109" spans="1:16" s="50" customFormat="1" ht="85.5">
      <c r="A109" s="166"/>
      <c r="B109" s="44"/>
      <c r="C109" s="45" t="s">
        <v>223</v>
      </c>
      <c r="D109" s="45"/>
      <c r="E109" s="48"/>
      <c r="F109" s="47"/>
      <c r="G109" s="80"/>
      <c r="H109" s="217"/>
      <c r="J109" s="51"/>
      <c r="K109" s="51"/>
      <c r="L109" s="51"/>
      <c r="M109" s="51"/>
      <c r="N109" s="51"/>
      <c r="O109" s="51"/>
      <c r="P109" s="51"/>
    </row>
    <row r="110" spans="1:16" s="50" customFormat="1" ht="28.5">
      <c r="A110" s="166"/>
      <c r="B110" s="44"/>
      <c r="C110" s="45" t="s">
        <v>342</v>
      </c>
      <c r="D110" s="45"/>
      <c r="E110" s="48"/>
      <c r="F110" s="47"/>
      <c r="G110" s="80"/>
      <c r="H110" s="217"/>
      <c r="J110" s="51"/>
      <c r="K110" s="51"/>
      <c r="L110" s="51"/>
      <c r="M110" s="51"/>
      <c r="N110" s="51"/>
      <c r="O110" s="51"/>
      <c r="P110" s="51"/>
    </row>
    <row r="111" spans="1:16" s="50" customFormat="1">
      <c r="A111" s="166"/>
      <c r="B111" s="44"/>
      <c r="C111" s="45" t="s">
        <v>224</v>
      </c>
      <c r="D111" s="45"/>
      <c r="E111" s="48"/>
      <c r="F111" s="47"/>
      <c r="G111" s="80"/>
      <c r="H111" s="217"/>
      <c r="J111" s="51"/>
      <c r="K111" s="51"/>
      <c r="L111" s="51"/>
      <c r="M111" s="51"/>
      <c r="N111" s="51"/>
      <c r="O111" s="51"/>
      <c r="P111" s="51"/>
    </row>
    <row r="112" spans="1:16" s="50" customFormat="1">
      <c r="A112" s="166"/>
      <c r="B112" s="44"/>
      <c r="C112" s="45"/>
      <c r="D112" s="45"/>
      <c r="E112" s="48"/>
      <c r="F112" s="47"/>
      <c r="G112" s="80"/>
      <c r="H112" s="217"/>
      <c r="J112" s="51"/>
      <c r="K112" s="51"/>
      <c r="L112" s="51"/>
      <c r="M112" s="51"/>
      <c r="N112" s="51"/>
      <c r="O112" s="51"/>
      <c r="P112" s="51"/>
    </row>
    <row r="113" spans="1:16" s="55" customFormat="1">
      <c r="A113" s="93">
        <v>0</v>
      </c>
      <c r="B113" s="85"/>
      <c r="C113" s="163" t="s">
        <v>915</v>
      </c>
      <c r="D113" s="86"/>
      <c r="E113" s="87"/>
      <c r="F113" s="87"/>
      <c r="G113" s="190"/>
      <c r="H113" s="225"/>
      <c r="J113" s="56"/>
      <c r="K113" s="56"/>
      <c r="L113" s="56"/>
      <c r="M113" s="56"/>
      <c r="N113" s="56"/>
      <c r="O113" s="56"/>
      <c r="P113" s="56"/>
    </row>
    <row r="114" spans="1:16" s="287" customFormat="1">
      <c r="A114" s="298">
        <v>0</v>
      </c>
      <c r="B114" s="283">
        <v>1</v>
      </c>
      <c r="C114" s="279" t="s">
        <v>486</v>
      </c>
      <c r="D114" s="284"/>
      <c r="E114" s="285">
        <v>1</v>
      </c>
      <c r="F114" s="284" t="s">
        <v>487</v>
      </c>
      <c r="G114" s="285"/>
      <c r="H114" s="286">
        <f>E114*G114</f>
        <v>0</v>
      </c>
    </row>
    <row r="115" spans="1:16" s="287" customFormat="1">
      <c r="A115" s="298">
        <v>0</v>
      </c>
      <c r="B115" s="283">
        <v>2</v>
      </c>
      <c r="C115" s="279" t="s">
        <v>488</v>
      </c>
      <c r="D115" s="284"/>
      <c r="E115" s="285">
        <v>1</v>
      </c>
      <c r="F115" s="284" t="s">
        <v>487</v>
      </c>
      <c r="G115" s="285"/>
      <c r="H115" s="286">
        <f>E115*G115</f>
        <v>0</v>
      </c>
    </row>
    <row r="116" spans="1:16" s="287" customFormat="1" ht="33" customHeight="1">
      <c r="A116" s="298">
        <v>0</v>
      </c>
      <c r="B116" s="283">
        <v>3</v>
      </c>
      <c r="C116" s="279" t="s">
        <v>489</v>
      </c>
      <c r="D116" s="284"/>
      <c r="E116" s="285">
        <v>235</v>
      </c>
      <c r="F116" s="284" t="s">
        <v>13</v>
      </c>
      <c r="G116" s="285"/>
      <c r="H116" s="286">
        <f>G116*E116</f>
        <v>0</v>
      </c>
    </row>
    <row r="117" spans="1:16" s="287" customFormat="1" ht="55.5" customHeight="1">
      <c r="A117" s="298">
        <v>0</v>
      </c>
      <c r="B117" s="283">
        <v>4</v>
      </c>
      <c r="C117" s="279" t="s">
        <v>490</v>
      </c>
      <c r="D117" s="284"/>
      <c r="E117" s="285">
        <f>E116*5.45</f>
        <v>1280.75</v>
      </c>
      <c r="F117" s="284" t="s">
        <v>83</v>
      </c>
      <c r="G117" s="285"/>
      <c r="H117" s="286">
        <f>E117*G117</f>
        <v>0</v>
      </c>
    </row>
    <row r="118" spans="1:16" s="287" customFormat="1" ht="28.5" customHeight="1">
      <c r="A118" s="298">
        <v>0</v>
      </c>
      <c r="B118" s="283">
        <v>5</v>
      </c>
      <c r="C118" s="279" t="s">
        <v>491</v>
      </c>
      <c r="D118" s="284"/>
      <c r="E118" s="285">
        <v>27</v>
      </c>
      <c r="F118" s="284" t="s">
        <v>156</v>
      </c>
      <c r="G118" s="285"/>
      <c r="H118" s="286">
        <f>E118*G118</f>
        <v>0</v>
      </c>
    </row>
    <row r="119" spans="1:16" s="287" customFormat="1" ht="28.5" customHeight="1">
      <c r="A119" s="298">
        <v>0</v>
      </c>
      <c r="B119" s="283">
        <v>6</v>
      </c>
      <c r="C119" s="279" t="s">
        <v>492</v>
      </c>
      <c r="D119" s="284"/>
      <c r="E119" s="285">
        <v>48</v>
      </c>
      <c r="F119" s="284" t="s">
        <v>156</v>
      </c>
      <c r="G119" s="285"/>
      <c r="H119" s="286">
        <f>E119*G119</f>
        <v>0</v>
      </c>
    </row>
    <row r="120" spans="1:16" s="287" customFormat="1" ht="33" customHeight="1">
      <c r="A120" s="298">
        <v>0</v>
      </c>
      <c r="B120" s="283">
        <v>7</v>
      </c>
      <c r="C120" s="279" t="s">
        <v>493</v>
      </c>
      <c r="D120" s="284"/>
      <c r="E120" s="285">
        <v>100</v>
      </c>
      <c r="F120" s="284" t="s">
        <v>13</v>
      </c>
      <c r="G120" s="285"/>
      <c r="H120" s="286">
        <f>G120*E120</f>
        <v>0</v>
      </c>
    </row>
    <row r="121" spans="1:16" s="287" customFormat="1" ht="55.5" customHeight="1">
      <c r="A121" s="298">
        <v>0</v>
      </c>
      <c r="B121" s="283">
        <v>8</v>
      </c>
      <c r="C121" s="279" t="s">
        <v>494</v>
      </c>
      <c r="D121" s="284"/>
      <c r="E121" s="285">
        <f>E120*5.45</f>
        <v>545</v>
      </c>
      <c r="F121" s="284" t="s">
        <v>83</v>
      </c>
      <c r="G121" s="285"/>
      <c r="H121" s="286">
        <f>E121*G121</f>
        <v>0</v>
      </c>
    </row>
    <row r="122" spans="1:16" s="287" customFormat="1" ht="29.25" customHeight="1">
      <c r="A122" s="298">
        <v>0</v>
      </c>
      <c r="B122" s="283">
        <v>9</v>
      </c>
      <c r="C122" s="279" t="s">
        <v>495</v>
      </c>
      <c r="D122" s="284"/>
      <c r="E122" s="285">
        <v>7</v>
      </c>
      <c r="F122" s="284" t="s">
        <v>156</v>
      </c>
      <c r="G122" s="285"/>
      <c r="H122" s="286">
        <f>E122*G122</f>
        <v>0</v>
      </c>
    </row>
    <row r="123" spans="1:16" s="287" customFormat="1" ht="31.5" customHeight="1">
      <c r="A123" s="298">
        <v>0</v>
      </c>
      <c r="B123" s="283">
        <v>10</v>
      </c>
      <c r="C123" s="279" t="s">
        <v>496</v>
      </c>
      <c r="D123" s="284"/>
      <c r="E123" s="285">
        <v>18</v>
      </c>
      <c r="F123" s="284" t="s">
        <v>156</v>
      </c>
      <c r="G123" s="285"/>
      <c r="H123" s="286">
        <f>E123*G123</f>
        <v>0</v>
      </c>
    </row>
    <row r="124" spans="1:16" s="287" customFormat="1" ht="33" customHeight="1">
      <c r="A124" s="298">
        <v>0</v>
      </c>
      <c r="B124" s="283">
        <v>11</v>
      </c>
      <c r="C124" s="279" t="s">
        <v>497</v>
      </c>
      <c r="D124" s="284"/>
      <c r="E124" s="285">
        <v>100</v>
      </c>
      <c r="F124" s="284" t="s">
        <v>13</v>
      </c>
      <c r="G124" s="285"/>
      <c r="H124" s="286">
        <f>G124*E124</f>
        <v>0</v>
      </c>
    </row>
    <row r="125" spans="1:16" s="287" customFormat="1" ht="55.5" customHeight="1">
      <c r="A125" s="298">
        <v>0</v>
      </c>
      <c r="B125" s="283">
        <v>12</v>
      </c>
      <c r="C125" s="279" t="s">
        <v>498</v>
      </c>
      <c r="D125" s="284"/>
      <c r="E125" s="285">
        <f>E124*5.45</f>
        <v>545</v>
      </c>
      <c r="F125" s="284" t="s">
        <v>83</v>
      </c>
      <c r="G125" s="285"/>
      <c r="H125" s="286">
        <f>E125*G125</f>
        <v>0</v>
      </c>
    </row>
    <row r="126" spans="1:16" s="287" customFormat="1" ht="29.25" customHeight="1">
      <c r="A126" s="298">
        <v>0</v>
      </c>
      <c r="B126" s="283">
        <v>13</v>
      </c>
      <c r="C126" s="279" t="s">
        <v>499</v>
      </c>
      <c r="D126" s="284"/>
      <c r="E126" s="285">
        <v>9</v>
      </c>
      <c r="F126" s="284" t="s">
        <v>156</v>
      </c>
      <c r="G126" s="285"/>
      <c r="H126" s="286">
        <f>E126*G126</f>
        <v>0</v>
      </c>
    </row>
    <row r="127" spans="1:16" s="287" customFormat="1" ht="31.5" customHeight="1">
      <c r="A127" s="298">
        <v>0</v>
      </c>
      <c r="B127" s="283">
        <v>14</v>
      </c>
      <c r="C127" s="279" t="s">
        <v>500</v>
      </c>
      <c r="D127" s="284"/>
      <c r="E127" s="285">
        <v>22</v>
      </c>
      <c r="F127" s="284" t="s">
        <v>156</v>
      </c>
      <c r="G127" s="285"/>
      <c r="H127" s="286">
        <f>E127*G127</f>
        <v>0</v>
      </c>
    </row>
    <row r="128" spans="1:16" s="287" customFormat="1" ht="33" customHeight="1">
      <c r="A128" s="298">
        <v>0</v>
      </c>
      <c r="B128" s="283">
        <v>15</v>
      </c>
      <c r="C128" s="279" t="s">
        <v>501</v>
      </c>
      <c r="D128" s="284"/>
      <c r="E128" s="285">
        <v>205</v>
      </c>
      <c r="F128" s="284" t="s">
        <v>13</v>
      </c>
      <c r="G128" s="285"/>
      <c r="H128" s="286">
        <f>G128*E128</f>
        <v>0</v>
      </c>
    </row>
    <row r="129" spans="1:16" s="287" customFormat="1" ht="55.5" customHeight="1">
      <c r="A129" s="298">
        <v>0</v>
      </c>
      <c r="B129" s="283">
        <v>16</v>
      </c>
      <c r="C129" s="279" t="s">
        <v>502</v>
      </c>
      <c r="D129" s="284"/>
      <c r="E129" s="285">
        <f>E128*5.45</f>
        <v>1117.25</v>
      </c>
      <c r="F129" s="284" t="s">
        <v>83</v>
      </c>
      <c r="G129" s="285"/>
      <c r="H129" s="286">
        <f>E129*G129</f>
        <v>0</v>
      </c>
    </row>
    <row r="130" spans="1:16" s="288" customFormat="1" ht="57" customHeight="1">
      <c r="A130" s="298">
        <v>0</v>
      </c>
      <c r="B130" s="283">
        <v>17</v>
      </c>
      <c r="C130" s="279" t="s">
        <v>503</v>
      </c>
      <c r="D130" s="284"/>
      <c r="E130" s="285">
        <v>145</v>
      </c>
      <c r="F130" s="284" t="s">
        <v>16</v>
      </c>
      <c r="G130" s="285"/>
      <c r="H130" s="286">
        <f t="shared" ref="H130:H135" si="1">E130*G130</f>
        <v>0</v>
      </c>
    </row>
    <row r="131" spans="1:16" s="288" customFormat="1" ht="27.75" customHeight="1">
      <c r="A131" s="298">
        <v>0</v>
      </c>
      <c r="B131" s="283">
        <v>18</v>
      </c>
      <c r="C131" s="279" t="s">
        <v>504</v>
      </c>
      <c r="D131" s="284"/>
      <c r="E131" s="285">
        <v>1</v>
      </c>
      <c r="F131" s="284" t="s">
        <v>487</v>
      </c>
      <c r="G131" s="285"/>
      <c r="H131" s="286">
        <f t="shared" si="1"/>
        <v>0</v>
      </c>
    </row>
    <row r="132" spans="1:16" s="288" customFormat="1" ht="24.95" customHeight="1">
      <c r="A132" s="298">
        <v>0</v>
      </c>
      <c r="B132" s="283">
        <v>19</v>
      </c>
      <c r="C132" s="279" t="s">
        <v>505</v>
      </c>
      <c r="D132" s="284"/>
      <c r="E132" s="285">
        <v>1</v>
      </c>
      <c r="F132" s="284" t="s">
        <v>487</v>
      </c>
      <c r="G132" s="285"/>
      <c r="H132" s="286">
        <f t="shared" si="1"/>
        <v>0</v>
      </c>
    </row>
    <row r="133" spans="1:16" s="288" customFormat="1" ht="24.95" customHeight="1">
      <c r="A133" s="298">
        <v>0</v>
      </c>
      <c r="B133" s="283">
        <v>20</v>
      </c>
      <c r="C133" s="279" t="s">
        <v>506</v>
      </c>
      <c r="D133" s="289"/>
      <c r="E133" s="285">
        <v>1</v>
      </c>
      <c r="F133" s="290" t="s">
        <v>487</v>
      </c>
      <c r="G133" s="285"/>
      <c r="H133" s="286">
        <f t="shared" si="1"/>
        <v>0</v>
      </c>
    </row>
    <row r="134" spans="1:16" s="288" customFormat="1" ht="24.95" customHeight="1">
      <c r="A134" s="298">
        <v>0</v>
      </c>
      <c r="B134" s="283">
        <v>21</v>
      </c>
      <c r="C134" s="279" t="s">
        <v>507</v>
      </c>
      <c r="D134" s="289"/>
      <c r="E134" s="285">
        <v>500</v>
      </c>
      <c r="F134" s="290" t="s">
        <v>13</v>
      </c>
      <c r="G134" s="285"/>
      <c r="H134" s="286">
        <f t="shared" si="1"/>
        <v>0</v>
      </c>
    </row>
    <row r="135" spans="1:16" s="288" customFormat="1" ht="24.95" customHeight="1">
      <c r="A135" s="298">
        <v>0</v>
      </c>
      <c r="B135" s="283">
        <v>22</v>
      </c>
      <c r="C135" s="279" t="s">
        <v>508</v>
      </c>
      <c r="D135" s="289"/>
      <c r="E135" s="285">
        <v>75</v>
      </c>
      <c r="F135" s="290" t="s">
        <v>85</v>
      </c>
      <c r="G135" s="285"/>
      <c r="H135" s="286">
        <f t="shared" si="1"/>
        <v>0</v>
      </c>
    </row>
    <row r="136" spans="1:16" s="288" customFormat="1" ht="24.95" customHeight="1">
      <c r="A136" s="298"/>
      <c r="B136" s="284"/>
      <c r="C136" s="279"/>
      <c r="D136" s="289"/>
      <c r="E136" s="285"/>
      <c r="F136" s="290"/>
      <c r="G136" s="285"/>
      <c r="H136" s="286"/>
    </row>
    <row r="137" spans="1:16" s="50" customFormat="1" ht="15" thickBot="1">
      <c r="A137" s="116">
        <v>0</v>
      </c>
      <c r="B137" s="90"/>
      <c r="C137" s="267" t="s">
        <v>916</v>
      </c>
      <c r="D137" s="91"/>
      <c r="E137" s="198"/>
      <c r="F137" s="117"/>
      <c r="G137" s="191"/>
      <c r="H137" s="92">
        <f>SUM(H114:H136)</f>
        <v>0</v>
      </c>
      <c r="J137" s="51"/>
      <c r="K137" s="51"/>
      <c r="L137" s="51"/>
      <c r="M137" s="51"/>
      <c r="N137" s="51"/>
      <c r="O137" s="51"/>
      <c r="P137" s="51"/>
    </row>
    <row r="138" spans="1:16" s="55" customFormat="1" ht="15" thickTop="1">
      <c r="A138" s="167"/>
      <c r="B138" s="44"/>
      <c r="C138" s="45"/>
      <c r="D138" s="81"/>
      <c r="E138" s="199"/>
      <c r="F138" s="83"/>
      <c r="G138" s="84"/>
      <c r="H138" s="226"/>
      <c r="I138" s="50"/>
      <c r="J138" s="56"/>
      <c r="K138" s="56"/>
      <c r="L138" s="56"/>
      <c r="M138" s="56"/>
      <c r="N138" s="56"/>
      <c r="O138" s="56"/>
      <c r="P138" s="56"/>
    </row>
    <row r="139" spans="1:16" s="55" customFormat="1">
      <c r="A139" s="93">
        <v>0</v>
      </c>
      <c r="B139" s="85"/>
      <c r="C139" s="163" t="s">
        <v>352</v>
      </c>
      <c r="D139" s="86"/>
      <c r="E139" s="87"/>
      <c r="F139" s="87"/>
      <c r="G139" s="190"/>
      <c r="H139" s="225"/>
      <c r="J139" s="56"/>
      <c r="K139" s="56"/>
      <c r="L139" s="56"/>
      <c r="M139" s="56"/>
      <c r="N139" s="56"/>
      <c r="O139" s="56"/>
      <c r="P139" s="56"/>
    </row>
    <row r="140" spans="1:16" s="50" customFormat="1">
      <c r="A140" s="166"/>
      <c r="B140" s="43"/>
      <c r="C140" s="45"/>
      <c r="D140" s="45"/>
      <c r="E140" s="48"/>
      <c r="F140" s="47"/>
      <c r="G140" s="48"/>
      <c r="H140" s="217"/>
      <c r="J140" s="51"/>
      <c r="K140" s="51"/>
      <c r="L140" s="51"/>
      <c r="M140" s="51"/>
      <c r="N140" s="51"/>
      <c r="O140" s="51"/>
      <c r="P140" s="51"/>
    </row>
    <row r="141" spans="1:16" s="50" customFormat="1" ht="85.5">
      <c r="A141" s="166">
        <v>0</v>
      </c>
      <c r="B141" s="44">
        <v>23</v>
      </c>
      <c r="C141" s="45" t="s">
        <v>353</v>
      </c>
      <c r="D141" s="45"/>
      <c r="E141" s="48">
        <v>1</v>
      </c>
      <c r="F141" s="47" t="s">
        <v>12</v>
      </c>
      <c r="G141" s="80"/>
      <c r="H141" s="217">
        <f>ROUND(E141*G141,2)</f>
        <v>0</v>
      </c>
      <c r="J141" s="51"/>
      <c r="K141" s="51"/>
      <c r="L141" s="51"/>
      <c r="M141" s="51"/>
      <c r="N141" s="51"/>
      <c r="O141" s="51"/>
      <c r="P141" s="51"/>
    </row>
    <row r="142" spans="1:16" s="50" customFormat="1">
      <c r="A142" s="166"/>
      <c r="B142" s="44"/>
      <c r="C142" s="45"/>
      <c r="D142" s="45"/>
      <c r="E142" s="48"/>
      <c r="F142" s="47"/>
      <c r="G142" s="80"/>
      <c r="H142" s="217"/>
      <c r="J142" s="51"/>
      <c r="K142" s="51"/>
      <c r="L142" s="51"/>
      <c r="M142" s="51"/>
      <c r="N142" s="51"/>
      <c r="O142" s="51"/>
      <c r="P142" s="51"/>
    </row>
    <row r="143" spans="1:16" s="50" customFormat="1" ht="42.75">
      <c r="A143" s="166">
        <v>0</v>
      </c>
      <c r="B143" s="44">
        <f>+B141+1</f>
        <v>24</v>
      </c>
      <c r="C143" s="45" t="s">
        <v>364</v>
      </c>
      <c r="D143" s="89" t="s">
        <v>360</v>
      </c>
      <c r="E143" s="48">
        <v>800</v>
      </c>
      <c r="F143" s="47" t="s">
        <v>13</v>
      </c>
      <c r="G143" s="80"/>
      <c r="H143" s="217">
        <f>ROUND(E143*G143,2)</f>
        <v>0</v>
      </c>
      <c r="J143" s="51"/>
      <c r="K143" s="51"/>
      <c r="L143" s="51"/>
      <c r="M143" s="51"/>
      <c r="N143" s="51"/>
      <c r="O143" s="51"/>
      <c r="P143" s="51"/>
    </row>
    <row r="144" spans="1:16" s="50" customFormat="1" ht="15">
      <c r="A144" s="166"/>
      <c r="B144" s="44"/>
      <c r="C144" s="45"/>
      <c r="D144" s="89"/>
      <c r="E144" s="48"/>
      <c r="F144" s="47"/>
      <c r="G144" s="80"/>
      <c r="H144" s="217"/>
      <c r="J144" s="51"/>
      <c r="K144" s="51"/>
      <c r="L144" s="51"/>
      <c r="M144" s="51"/>
      <c r="N144" s="51"/>
      <c r="O144" s="51"/>
      <c r="P144" s="51"/>
    </row>
    <row r="145" spans="1:16" s="50" customFormat="1" ht="42.75">
      <c r="A145" s="166">
        <v>0</v>
      </c>
      <c r="B145" s="44">
        <f t="shared" ref="B145" si="2">+B143+1</f>
        <v>25</v>
      </c>
      <c r="C145" s="45" t="s">
        <v>365</v>
      </c>
      <c r="D145" s="89" t="s">
        <v>360</v>
      </c>
      <c r="E145" s="48">
        <v>6</v>
      </c>
      <c r="F145" s="47" t="s">
        <v>156</v>
      </c>
      <c r="G145" s="80"/>
      <c r="H145" s="217">
        <f>ROUND(E145*G145,2)</f>
        <v>0</v>
      </c>
      <c r="J145" s="51"/>
      <c r="K145" s="51"/>
      <c r="L145" s="51"/>
      <c r="M145" s="51"/>
      <c r="N145" s="51"/>
      <c r="O145" s="51"/>
      <c r="P145" s="51"/>
    </row>
    <row r="146" spans="1:16" s="50" customFormat="1" ht="15">
      <c r="A146" s="166"/>
      <c r="B146" s="44"/>
      <c r="C146" s="45"/>
      <c r="D146" s="89"/>
      <c r="E146" s="48"/>
      <c r="F146" s="47"/>
      <c r="G146" s="80"/>
      <c r="H146" s="217"/>
      <c r="J146" s="51"/>
      <c r="K146" s="51"/>
      <c r="L146" s="51"/>
      <c r="M146" s="51"/>
      <c r="N146" s="51"/>
      <c r="O146" s="51"/>
      <c r="P146" s="51"/>
    </row>
    <row r="147" spans="1:16" s="50" customFormat="1" ht="42.75">
      <c r="A147" s="166">
        <v>0</v>
      </c>
      <c r="B147" s="44">
        <f t="shared" ref="B147" si="3">+B145+1</f>
        <v>26</v>
      </c>
      <c r="C147" s="45" t="s">
        <v>366</v>
      </c>
      <c r="D147" s="89" t="s">
        <v>360</v>
      </c>
      <c r="E147" s="48">
        <v>14</v>
      </c>
      <c r="F147" s="47" t="s">
        <v>156</v>
      </c>
      <c r="G147" s="80"/>
      <c r="H147" s="217">
        <f>ROUND(E147*G147,2)</f>
        <v>0</v>
      </c>
      <c r="J147" s="51"/>
      <c r="K147" s="51"/>
      <c r="L147" s="51"/>
      <c r="M147" s="51"/>
      <c r="N147" s="51"/>
      <c r="O147" s="51"/>
      <c r="P147" s="51"/>
    </row>
    <row r="148" spans="1:16" s="50" customFormat="1" ht="15">
      <c r="A148" s="166"/>
      <c r="B148" s="44"/>
      <c r="C148" s="45"/>
      <c r="D148" s="89"/>
      <c r="E148" s="48"/>
      <c r="F148" s="47"/>
      <c r="G148" s="80"/>
      <c r="H148" s="217"/>
      <c r="J148" s="51"/>
      <c r="K148" s="51"/>
      <c r="L148" s="51"/>
      <c r="M148" s="51"/>
      <c r="N148" s="51"/>
      <c r="O148" s="51"/>
      <c r="P148" s="51"/>
    </row>
    <row r="149" spans="1:16" s="50" customFormat="1" ht="42.75">
      <c r="A149" s="166">
        <v>0</v>
      </c>
      <c r="B149" s="44">
        <f t="shared" ref="B149" si="4">+B147+1</f>
        <v>27</v>
      </c>
      <c r="C149" s="45" t="s">
        <v>367</v>
      </c>
      <c r="D149" s="89" t="s">
        <v>360</v>
      </c>
      <c r="E149" s="48">
        <v>5</v>
      </c>
      <c r="F149" s="47" t="s">
        <v>156</v>
      </c>
      <c r="G149" s="80"/>
      <c r="H149" s="217">
        <f>ROUND(E149*G149,2)</f>
        <v>0</v>
      </c>
      <c r="J149" s="51"/>
      <c r="K149" s="51"/>
      <c r="L149" s="51"/>
      <c r="M149" s="51"/>
      <c r="N149" s="51"/>
      <c r="O149" s="51"/>
      <c r="P149" s="51"/>
    </row>
    <row r="150" spans="1:16" s="50" customFormat="1">
      <c r="A150" s="166"/>
      <c r="B150" s="44"/>
      <c r="C150" s="45"/>
      <c r="D150" s="45"/>
      <c r="E150" s="48"/>
      <c r="F150" s="47"/>
      <c r="G150" s="80"/>
      <c r="H150" s="217"/>
      <c r="J150" s="51"/>
      <c r="K150" s="51"/>
      <c r="L150" s="51"/>
      <c r="M150" s="51"/>
      <c r="N150" s="51"/>
      <c r="O150" s="51"/>
      <c r="P150" s="51"/>
    </row>
    <row r="151" spans="1:16" s="50" customFormat="1" ht="42.75">
      <c r="A151" s="166">
        <v>0</v>
      </c>
      <c r="B151" s="44">
        <f t="shared" ref="B151" si="5">+B149+1</f>
        <v>28</v>
      </c>
      <c r="C151" s="45" t="s">
        <v>527</v>
      </c>
      <c r="D151" s="45"/>
      <c r="E151" s="48">
        <v>1</v>
      </c>
      <c r="F151" s="47" t="s">
        <v>12</v>
      </c>
      <c r="G151" s="80"/>
      <c r="H151" s="217">
        <f>ROUND(E151*G151,2)</f>
        <v>0</v>
      </c>
      <c r="J151" s="51"/>
      <c r="K151" s="51"/>
      <c r="L151" s="51"/>
      <c r="M151" s="51"/>
      <c r="N151" s="51"/>
      <c r="O151" s="51"/>
      <c r="P151" s="51"/>
    </row>
    <row r="152" spans="1:16" s="50" customFormat="1">
      <c r="A152" s="166"/>
      <c r="B152" s="44"/>
      <c r="C152" s="45"/>
      <c r="D152" s="45"/>
      <c r="E152" s="48"/>
      <c r="F152" s="47"/>
      <c r="G152" s="80"/>
      <c r="H152" s="217"/>
      <c r="J152" s="51"/>
      <c r="K152" s="51"/>
      <c r="L152" s="51"/>
      <c r="M152" s="51"/>
      <c r="N152" s="51"/>
      <c r="O152" s="51"/>
      <c r="P152" s="51"/>
    </row>
    <row r="153" spans="1:16" s="50" customFormat="1" ht="57">
      <c r="A153" s="166">
        <v>0</v>
      </c>
      <c r="B153" s="44">
        <f t="shared" ref="B153" si="6">+B151+1</f>
        <v>29</v>
      </c>
      <c r="C153" s="45" t="s">
        <v>354</v>
      </c>
      <c r="D153" s="45"/>
      <c r="E153" s="48">
        <v>1</v>
      </c>
      <c r="F153" s="47" t="s">
        <v>12</v>
      </c>
      <c r="G153" s="80"/>
      <c r="H153" s="217">
        <f>ROUND(E153*G153,2)</f>
        <v>0</v>
      </c>
      <c r="J153" s="51"/>
      <c r="K153" s="51"/>
      <c r="L153" s="51"/>
      <c r="M153" s="51"/>
      <c r="N153" s="51"/>
      <c r="O153" s="51"/>
      <c r="P153" s="51"/>
    </row>
    <row r="154" spans="1:16" s="50" customFormat="1">
      <c r="A154" s="166"/>
      <c r="B154" s="44"/>
      <c r="C154" s="45"/>
      <c r="D154" s="45"/>
      <c r="E154" s="40"/>
      <c r="F154" s="39"/>
      <c r="G154" s="183"/>
      <c r="H154" s="217"/>
      <c r="J154" s="51"/>
      <c r="K154" s="51"/>
      <c r="L154" s="51"/>
      <c r="M154" s="51"/>
      <c r="N154" s="51"/>
      <c r="O154" s="51"/>
      <c r="P154" s="51"/>
    </row>
    <row r="155" spans="1:16" s="50" customFormat="1" ht="57">
      <c r="A155" s="166">
        <v>0</v>
      </c>
      <c r="B155" s="44">
        <f t="shared" ref="B155" si="7">+B153+1</f>
        <v>30</v>
      </c>
      <c r="C155" s="45" t="s">
        <v>355</v>
      </c>
      <c r="D155" s="45"/>
      <c r="E155" s="48">
        <v>1</v>
      </c>
      <c r="F155" s="47" t="s">
        <v>12</v>
      </c>
      <c r="G155" s="80"/>
      <c r="H155" s="217">
        <f>ROUND(E155*G155,2)</f>
        <v>0</v>
      </c>
      <c r="J155" s="51"/>
      <c r="K155" s="51"/>
      <c r="L155" s="51"/>
      <c r="M155" s="51"/>
      <c r="N155" s="51"/>
      <c r="O155" s="51"/>
      <c r="P155" s="51"/>
    </row>
    <row r="156" spans="1:16" s="50" customFormat="1">
      <c r="A156" s="166"/>
      <c r="B156" s="44"/>
      <c r="C156" s="45"/>
      <c r="D156" s="45"/>
      <c r="E156" s="40"/>
      <c r="F156" s="39"/>
      <c r="G156" s="183"/>
      <c r="H156" s="217"/>
      <c r="J156" s="51"/>
      <c r="K156" s="51"/>
      <c r="L156" s="51"/>
      <c r="M156" s="51"/>
      <c r="N156" s="51"/>
      <c r="O156" s="51"/>
      <c r="P156" s="51"/>
    </row>
    <row r="157" spans="1:16" s="50" customFormat="1">
      <c r="A157" s="166">
        <v>0</v>
      </c>
      <c r="B157" s="44">
        <f t="shared" ref="B157" si="8">+B155+1</f>
        <v>31</v>
      </c>
      <c r="C157" s="45" t="s">
        <v>356</v>
      </c>
      <c r="D157" s="45"/>
      <c r="E157" s="48">
        <v>1</v>
      </c>
      <c r="F157" s="47" t="s">
        <v>12</v>
      </c>
      <c r="G157" s="80"/>
      <c r="H157" s="217">
        <f>ROUND(E157*G157,2)</f>
        <v>0</v>
      </c>
      <c r="J157" s="51"/>
      <c r="K157" s="51"/>
      <c r="L157" s="51"/>
      <c r="M157" s="51"/>
      <c r="N157" s="51"/>
      <c r="O157" s="51"/>
      <c r="P157" s="51"/>
    </row>
    <row r="158" spans="1:16" s="50" customFormat="1">
      <c r="A158" s="166"/>
      <c r="B158" s="44"/>
      <c r="C158" s="45"/>
      <c r="D158" s="45"/>
      <c r="E158" s="40"/>
      <c r="F158" s="39"/>
      <c r="G158" s="183"/>
      <c r="H158" s="217"/>
      <c r="J158" s="51"/>
      <c r="K158" s="51"/>
      <c r="L158" s="51"/>
      <c r="M158" s="51"/>
      <c r="N158" s="51"/>
      <c r="O158" s="51"/>
      <c r="P158" s="51"/>
    </row>
    <row r="159" spans="1:16" s="50" customFormat="1" ht="28.5">
      <c r="A159" s="166">
        <v>0</v>
      </c>
      <c r="B159" s="44">
        <f t="shared" ref="B159" si="9">+B157+1</f>
        <v>32</v>
      </c>
      <c r="C159" s="45" t="s">
        <v>528</v>
      </c>
      <c r="D159" s="45"/>
      <c r="E159" s="48">
        <v>1</v>
      </c>
      <c r="F159" s="47" t="s">
        <v>12</v>
      </c>
      <c r="G159" s="80"/>
      <c r="H159" s="217">
        <f>ROUND(E159*G159,2)</f>
        <v>0</v>
      </c>
      <c r="J159" s="51"/>
      <c r="K159" s="51"/>
      <c r="L159" s="51"/>
      <c r="M159" s="51"/>
      <c r="N159" s="51"/>
      <c r="O159" s="51"/>
      <c r="P159" s="51"/>
    </row>
    <row r="160" spans="1:16" s="50" customFormat="1">
      <c r="A160" s="166"/>
      <c r="B160" s="44"/>
      <c r="C160" s="45"/>
      <c r="D160" s="45"/>
      <c r="E160" s="40"/>
      <c r="F160" s="39"/>
      <c r="G160" s="183"/>
      <c r="H160" s="217"/>
      <c r="J160" s="51"/>
      <c r="K160" s="51"/>
      <c r="L160" s="51"/>
      <c r="M160" s="51"/>
      <c r="N160" s="51"/>
      <c r="O160" s="51"/>
      <c r="P160" s="51"/>
    </row>
    <row r="161" spans="1:16" s="50" customFormat="1" ht="15" thickBot="1">
      <c r="A161" s="116">
        <v>0</v>
      </c>
      <c r="B161" s="90"/>
      <c r="C161" s="267" t="s">
        <v>347</v>
      </c>
      <c r="D161" s="91"/>
      <c r="E161" s="198"/>
      <c r="F161" s="117"/>
      <c r="G161" s="191"/>
      <c r="H161" s="92">
        <f>SUM(H141:H160)</f>
        <v>0</v>
      </c>
      <c r="J161" s="51"/>
      <c r="K161" s="51"/>
      <c r="L161" s="51"/>
      <c r="M161" s="51"/>
      <c r="N161" s="51"/>
      <c r="O161" s="51"/>
      <c r="P161" s="51"/>
    </row>
    <row r="162" spans="1:16" s="50" customFormat="1" ht="15" thickTop="1">
      <c r="A162" s="166"/>
      <c r="B162" s="44"/>
      <c r="C162" s="45"/>
      <c r="D162" s="45"/>
      <c r="E162" s="48"/>
      <c r="F162" s="47"/>
      <c r="G162" s="80"/>
      <c r="H162" s="217"/>
      <c r="J162" s="51"/>
      <c r="K162" s="51"/>
      <c r="L162" s="51"/>
      <c r="M162" s="51"/>
      <c r="N162" s="51"/>
      <c r="O162" s="51"/>
      <c r="P162" s="51"/>
    </row>
    <row r="163" spans="1:16" s="50" customFormat="1">
      <c r="A163" s="166"/>
      <c r="B163" s="44"/>
      <c r="C163" s="45"/>
      <c r="D163" s="45"/>
      <c r="E163" s="48"/>
      <c r="F163" s="47"/>
      <c r="G163" s="80"/>
      <c r="H163" s="217"/>
      <c r="J163" s="51"/>
      <c r="K163" s="51"/>
      <c r="L163" s="51"/>
      <c r="M163" s="51"/>
      <c r="N163" s="51"/>
      <c r="O163" s="51"/>
      <c r="P163" s="51"/>
    </row>
    <row r="164" spans="1:16" s="55" customFormat="1">
      <c r="A164" s="167"/>
      <c r="B164" s="44"/>
      <c r="C164" s="45"/>
      <c r="D164" s="81"/>
      <c r="E164" s="199"/>
      <c r="F164" s="83"/>
      <c r="G164" s="192"/>
      <c r="H164" s="226"/>
      <c r="I164" s="50"/>
      <c r="J164" s="56"/>
      <c r="K164" s="56"/>
      <c r="L164" s="56"/>
      <c r="M164" s="56"/>
      <c r="N164" s="56"/>
      <c r="O164" s="56"/>
      <c r="P164" s="56"/>
    </row>
    <row r="165" spans="1:16" s="55" customFormat="1">
      <c r="A165" s="167"/>
      <c r="B165" s="44"/>
      <c r="C165" s="45"/>
      <c r="D165" s="81"/>
      <c r="E165" s="199"/>
      <c r="F165" s="83"/>
      <c r="G165" s="192"/>
      <c r="H165" s="226"/>
      <c r="I165" s="50"/>
      <c r="J165" s="56"/>
      <c r="K165" s="56"/>
      <c r="L165" s="56"/>
      <c r="M165" s="56"/>
      <c r="N165" s="56"/>
      <c r="O165" s="56"/>
      <c r="P165" s="56"/>
    </row>
    <row r="166" spans="1:16" s="50" customFormat="1">
      <c r="A166" s="93">
        <v>1</v>
      </c>
      <c r="B166" s="85"/>
      <c r="C166" s="163" t="s">
        <v>43</v>
      </c>
      <c r="D166" s="86"/>
      <c r="E166" s="87"/>
      <c r="F166" s="87"/>
      <c r="G166" s="193"/>
      <c r="H166" s="225"/>
      <c r="J166" s="51"/>
      <c r="K166" s="51"/>
      <c r="L166" s="51"/>
      <c r="M166" s="51"/>
      <c r="N166" s="51"/>
      <c r="O166" s="51"/>
      <c r="P166" s="51"/>
    </row>
    <row r="167" spans="1:16" s="50" customFormat="1">
      <c r="A167" s="166"/>
      <c r="B167" s="43"/>
      <c r="C167" s="45"/>
      <c r="D167" s="45"/>
      <c r="E167" s="47"/>
      <c r="F167" s="47"/>
      <c r="G167" s="80"/>
      <c r="H167" s="217"/>
      <c r="J167" s="51"/>
      <c r="K167" s="51"/>
      <c r="L167" s="51"/>
      <c r="M167" s="51"/>
      <c r="N167" s="51"/>
      <c r="O167" s="51"/>
      <c r="P167" s="51"/>
    </row>
    <row r="168" spans="1:16" s="50" customFormat="1" ht="15">
      <c r="A168" s="166"/>
      <c r="B168" s="95"/>
      <c r="C168" s="104" t="s">
        <v>44</v>
      </c>
      <c r="D168" s="96"/>
      <c r="E168" s="97"/>
      <c r="F168" s="97"/>
      <c r="G168" s="80"/>
      <c r="H168" s="217"/>
      <c r="I168" s="98"/>
      <c r="J168" s="51"/>
      <c r="K168" s="51"/>
      <c r="L168" s="51"/>
      <c r="M168" s="51"/>
      <c r="N168" s="51"/>
      <c r="O168" s="51"/>
      <c r="P168" s="51"/>
    </row>
    <row r="169" spans="1:16" s="50" customFormat="1" ht="28.5">
      <c r="A169" s="166"/>
      <c r="B169" s="44" t="s">
        <v>15</v>
      </c>
      <c r="C169" s="99" t="s">
        <v>45</v>
      </c>
      <c r="D169" s="99"/>
      <c r="E169" s="83"/>
      <c r="F169" s="83"/>
      <c r="G169" s="194"/>
      <c r="H169" s="227"/>
      <c r="J169" s="51"/>
      <c r="K169" s="51"/>
      <c r="L169" s="51"/>
      <c r="M169" s="51"/>
      <c r="N169" s="51"/>
      <c r="O169" s="51"/>
      <c r="P169" s="51"/>
    </row>
    <row r="170" spans="1:16" s="50" customFormat="1" ht="42.75">
      <c r="A170" s="166"/>
      <c r="B170" s="44" t="s">
        <v>15</v>
      </c>
      <c r="C170" s="99" t="s">
        <v>46</v>
      </c>
      <c r="D170" s="99"/>
      <c r="E170" s="83"/>
      <c r="F170" s="83"/>
      <c r="G170" s="194"/>
      <c r="H170" s="227"/>
      <c r="I170" s="55"/>
      <c r="J170" s="51"/>
      <c r="K170" s="51"/>
      <c r="L170" s="51"/>
      <c r="M170" s="51"/>
      <c r="N170" s="51"/>
      <c r="O170" s="51"/>
      <c r="P170" s="51"/>
    </row>
    <row r="171" spans="1:16" s="50" customFormat="1" ht="42.75">
      <c r="A171" s="166"/>
      <c r="B171" s="44" t="s">
        <v>15</v>
      </c>
      <c r="C171" s="99" t="s">
        <v>47</v>
      </c>
      <c r="D171" s="99"/>
      <c r="E171" s="83"/>
      <c r="F171" s="83"/>
      <c r="G171" s="80"/>
      <c r="H171" s="217"/>
      <c r="J171" s="51"/>
      <c r="K171" s="51"/>
      <c r="L171" s="51"/>
      <c r="M171" s="51"/>
      <c r="N171" s="51"/>
      <c r="O171" s="51"/>
      <c r="P171" s="51"/>
    </row>
    <row r="172" spans="1:16" s="50" customFormat="1" ht="85.5">
      <c r="A172" s="166"/>
      <c r="B172" s="101" t="s">
        <v>70</v>
      </c>
      <c r="C172" s="99" t="s">
        <v>358</v>
      </c>
      <c r="D172" s="99"/>
      <c r="E172" s="83"/>
      <c r="F172" s="83"/>
      <c r="G172" s="80"/>
      <c r="H172" s="217"/>
      <c r="J172" s="51"/>
      <c r="K172" s="51"/>
      <c r="L172" s="51"/>
      <c r="M172" s="51"/>
      <c r="N172" s="51"/>
      <c r="O172" s="51"/>
      <c r="P172" s="51"/>
    </row>
    <row r="173" spans="1:16" s="50" customFormat="1" ht="409.5">
      <c r="A173" s="166"/>
      <c r="B173" s="101"/>
      <c r="C173" s="304" t="s">
        <v>1202</v>
      </c>
      <c r="D173" s="99"/>
      <c r="E173" s="83"/>
      <c r="F173" s="83"/>
      <c r="G173" s="80"/>
      <c r="H173" s="217"/>
      <c r="J173" s="51"/>
      <c r="K173" s="51"/>
      <c r="L173" s="51"/>
      <c r="M173" s="51"/>
      <c r="N173" s="51"/>
      <c r="O173" s="51"/>
      <c r="P173" s="51"/>
    </row>
    <row r="174" spans="1:16" s="50" customFormat="1">
      <c r="A174" s="166"/>
      <c r="B174" s="102"/>
      <c r="C174" s="268" t="s">
        <v>69</v>
      </c>
      <c r="D174" s="103"/>
      <c r="E174" s="200"/>
      <c r="F174" s="200"/>
      <c r="G174" s="123"/>
      <c r="H174" s="228"/>
      <c r="J174" s="51"/>
      <c r="K174" s="51"/>
      <c r="L174" s="51"/>
      <c r="M174" s="51"/>
      <c r="N174" s="51"/>
      <c r="O174" s="51"/>
      <c r="P174" s="51"/>
    </row>
    <row r="175" spans="1:16" s="50" customFormat="1" ht="15">
      <c r="A175" s="166"/>
      <c r="B175" s="43"/>
      <c r="C175" s="104"/>
      <c r="D175" s="104"/>
      <c r="E175" s="105"/>
      <c r="F175" s="105"/>
      <c r="G175" s="80"/>
      <c r="H175" s="217"/>
      <c r="J175" s="51"/>
      <c r="K175" s="51"/>
      <c r="L175" s="51"/>
      <c r="M175" s="51"/>
      <c r="N175" s="51"/>
      <c r="O175" s="51"/>
      <c r="P175" s="51"/>
    </row>
    <row r="176" spans="1:16" s="50" customFormat="1" ht="28.5">
      <c r="A176" s="166">
        <f>+$A$166</f>
        <v>1</v>
      </c>
      <c r="B176" s="44">
        <v>1</v>
      </c>
      <c r="C176" s="45" t="s">
        <v>357</v>
      </c>
      <c r="D176" s="98" t="s">
        <v>360</v>
      </c>
      <c r="E176" s="48">
        <f>1080*0.09</f>
        <v>97.2</v>
      </c>
      <c r="F176" s="47" t="s">
        <v>42</v>
      </c>
      <c r="G176" s="80"/>
      <c r="H176" s="217">
        <f>ROUND(E176*G176,2)</f>
        <v>0</v>
      </c>
      <c r="I176" s="49"/>
      <c r="J176" s="51"/>
      <c r="K176" s="106"/>
      <c r="L176" s="51"/>
      <c r="M176" s="51"/>
      <c r="N176" s="51"/>
      <c r="O176" s="51"/>
      <c r="P176" s="51"/>
    </row>
    <row r="177" spans="1:16" s="50" customFormat="1" ht="15">
      <c r="A177" s="166"/>
      <c r="B177" s="43"/>
      <c r="C177" s="104"/>
      <c r="D177" s="104"/>
      <c r="E177" s="48"/>
      <c r="F177" s="47"/>
      <c r="G177" s="80"/>
      <c r="H177" s="217"/>
      <c r="J177" s="51"/>
      <c r="K177" s="51"/>
      <c r="L177" s="51"/>
      <c r="M177" s="51"/>
      <c r="N177" s="51"/>
      <c r="O177" s="51"/>
      <c r="P177" s="51"/>
    </row>
    <row r="178" spans="1:16" s="50" customFormat="1" ht="42.75">
      <c r="A178" s="166">
        <f t="shared" ref="A178:A180" si="10">+$A$166</f>
        <v>1</v>
      </c>
      <c r="B178" s="44">
        <v>2</v>
      </c>
      <c r="C178" s="45" t="s">
        <v>420</v>
      </c>
      <c r="D178" s="45"/>
      <c r="E178" s="48">
        <v>2865</v>
      </c>
      <c r="F178" s="47" t="s">
        <v>42</v>
      </c>
      <c r="G178" s="80"/>
      <c r="H178" s="217">
        <f t="shared" ref="H178" si="11">ROUND(E178*G178,2)</f>
        <v>0</v>
      </c>
      <c r="J178" s="51"/>
      <c r="K178" s="51"/>
      <c r="L178" s="51"/>
      <c r="M178" s="51"/>
      <c r="N178" s="51"/>
      <c r="O178" s="51"/>
      <c r="P178" s="51"/>
    </row>
    <row r="179" spans="1:16" s="50" customFormat="1" ht="15">
      <c r="A179" s="166"/>
      <c r="B179" s="44"/>
      <c r="C179" s="104"/>
      <c r="D179" s="104"/>
      <c r="E179" s="48"/>
      <c r="F179" s="47"/>
      <c r="G179" s="80"/>
      <c r="H179" s="217"/>
      <c r="J179" s="51"/>
      <c r="K179" s="51"/>
      <c r="L179" s="51"/>
      <c r="M179" s="51"/>
      <c r="N179" s="51"/>
      <c r="O179" s="51"/>
      <c r="P179" s="51"/>
    </row>
    <row r="180" spans="1:16" s="50" customFormat="1" ht="28.5">
      <c r="A180" s="166">
        <f t="shared" si="10"/>
        <v>1</v>
      </c>
      <c r="B180" s="44">
        <v>3</v>
      </c>
      <c r="C180" s="45" t="s">
        <v>421</v>
      </c>
      <c r="D180" s="45"/>
      <c r="E180" s="48">
        <f>+E178*0.05</f>
        <v>143.25</v>
      </c>
      <c r="F180" s="47" t="s">
        <v>42</v>
      </c>
      <c r="G180" s="80"/>
      <c r="H180" s="217">
        <f t="shared" ref="H180" si="12">ROUND(E180*G180,2)</f>
        <v>0</v>
      </c>
      <c r="J180" s="51"/>
      <c r="K180" s="51"/>
      <c r="L180" s="51"/>
      <c r="M180" s="51"/>
      <c r="N180" s="51"/>
      <c r="O180" s="51"/>
      <c r="P180" s="51"/>
    </row>
    <row r="181" spans="1:16" s="50" customFormat="1" ht="15">
      <c r="A181" s="166"/>
      <c r="B181" s="44"/>
      <c r="C181" s="104"/>
      <c r="D181" s="104"/>
      <c r="E181" s="48"/>
      <c r="F181" s="47"/>
      <c r="G181" s="80"/>
      <c r="H181" s="217"/>
      <c r="J181" s="51"/>
      <c r="K181" s="51"/>
      <c r="L181" s="51"/>
      <c r="M181" s="51"/>
      <c r="N181" s="51"/>
      <c r="O181" s="51"/>
      <c r="P181" s="51"/>
    </row>
    <row r="182" spans="1:16" s="50" customFormat="1" ht="28.5">
      <c r="A182" s="166">
        <f t="shared" ref="A182:A184" si="13">+$A$166</f>
        <v>1</v>
      </c>
      <c r="B182" s="44">
        <v>4</v>
      </c>
      <c r="C182" s="45" t="s">
        <v>422</v>
      </c>
      <c r="D182" s="45"/>
      <c r="E182" s="48">
        <v>700</v>
      </c>
      <c r="F182" s="47" t="s">
        <v>13</v>
      </c>
      <c r="G182" s="80"/>
      <c r="H182" s="217">
        <f t="shared" ref="H182" si="14">ROUND(E182*G182,2)</f>
        <v>0</v>
      </c>
      <c r="J182" s="106"/>
      <c r="K182" s="51"/>
      <c r="L182" s="51"/>
      <c r="M182" s="51"/>
      <c r="N182" s="51"/>
      <c r="O182" s="51"/>
      <c r="P182" s="51"/>
    </row>
    <row r="183" spans="1:16" s="50" customFormat="1">
      <c r="A183" s="166"/>
      <c r="B183" s="44"/>
      <c r="C183" s="45"/>
      <c r="D183" s="45"/>
      <c r="E183" s="48"/>
      <c r="F183" s="47"/>
      <c r="G183" s="80"/>
      <c r="H183" s="217"/>
      <c r="J183" s="106"/>
      <c r="K183" s="51"/>
      <c r="L183" s="51"/>
      <c r="M183" s="51"/>
      <c r="N183" s="51"/>
      <c r="O183" s="51"/>
      <c r="P183" s="51"/>
    </row>
    <row r="184" spans="1:16" s="50" customFormat="1" ht="42.75">
      <c r="A184" s="166">
        <f t="shared" si="13"/>
        <v>1</v>
      </c>
      <c r="B184" s="44">
        <v>5</v>
      </c>
      <c r="C184" s="45" t="s">
        <v>423</v>
      </c>
      <c r="D184" s="45"/>
      <c r="E184" s="48">
        <v>700</v>
      </c>
      <c r="F184" s="47" t="s">
        <v>13</v>
      </c>
      <c r="G184" s="80"/>
      <c r="H184" s="217">
        <f t="shared" ref="H184" si="15">ROUND(E184*G184,2)</f>
        <v>0</v>
      </c>
      <c r="J184" s="51"/>
      <c r="K184" s="51"/>
      <c r="L184" s="51"/>
      <c r="M184" s="51"/>
      <c r="N184" s="51"/>
      <c r="O184" s="51"/>
      <c r="P184" s="51"/>
    </row>
    <row r="185" spans="1:16" s="50" customFormat="1">
      <c r="A185" s="166"/>
      <c r="B185" s="44"/>
      <c r="C185" s="45"/>
      <c r="D185" s="45"/>
      <c r="E185" s="48"/>
      <c r="F185" s="47"/>
      <c r="G185" s="80"/>
      <c r="H185" s="217"/>
      <c r="J185" s="51"/>
      <c r="K185" s="51"/>
      <c r="L185" s="51"/>
      <c r="M185" s="51"/>
      <c r="N185" s="51"/>
      <c r="O185" s="51"/>
      <c r="P185" s="51"/>
    </row>
    <row r="186" spans="1:16" s="50" customFormat="1" ht="28.5">
      <c r="A186" s="166">
        <f t="shared" ref="A186" si="16">+$A$166</f>
        <v>1</v>
      </c>
      <c r="B186" s="44">
        <v>6</v>
      </c>
      <c r="C186" s="45" t="s">
        <v>48</v>
      </c>
      <c r="D186" s="45"/>
      <c r="E186" s="48">
        <v>1</v>
      </c>
      <c r="F186" s="47" t="s">
        <v>12</v>
      </c>
      <c r="G186" s="80"/>
      <c r="H186" s="217">
        <f t="shared" ref="H186" si="17">ROUND(E186*G186,2)</f>
        <v>0</v>
      </c>
      <c r="J186" s="51"/>
      <c r="K186" s="51"/>
      <c r="L186" s="51"/>
      <c r="M186" s="51"/>
      <c r="N186" s="51"/>
      <c r="O186" s="51"/>
      <c r="P186" s="51"/>
    </row>
    <row r="187" spans="1:16" s="50" customFormat="1">
      <c r="A187" s="166"/>
      <c r="B187" s="44"/>
      <c r="C187" s="45"/>
      <c r="D187" s="45"/>
      <c r="E187" s="48"/>
      <c r="F187" s="47"/>
      <c r="G187" s="80"/>
      <c r="H187" s="217"/>
      <c r="J187" s="51"/>
      <c r="K187" s="51"/>
      <c r="L187" s="51"/>
      <c r="M187" s="51"/>
      <c r="N187" s="51"/>
      <c r="O187" s="51"/>
      <c r="P187" s="51"/>
    </row>
    <row r="188" spans="1:16" s="50" customFormat="1" ht="57">
      <c r="A188" s="166">
        <f t="shared" ref="A188:A192" si="18">+$A$166</f>
        <v>1</v>
      </c>
      <c r="B188" s="44">
        <v>7</v>
      </c>
      <c r="C188" s="45" t="s">
        <v>424</v>
      </c>
      <c r="D188" s="45"/>
      <c r="E188" s="48">
        <v>950</v>
      </c>
      <c r="F188" s="47" t="s">
        <v>42</v>
      </c>
      <c r="G188" s="80"/>
      <c r="H188" s="217">
        <f t="shared" ref="H188" si="19">ROUND(E188*G188,2)</f>
        <v>0</v>
      </c>
      <c r="J188" s="51"/>
      <c r="K188" s="51"/>
      <c r="L188" s="51"/>
      <c r="M188" s="51"/>
      <c r="N188" s="51"/>
      <c r="O188" s="51"/>
      <c r="P188" s="51"/>
    </row>
    <row r="189" spans="1:16" s="50" customFormat="1">
      <c r="A189" s="166"/>
      <c r="B189" s="44"/>
      <c r="C189" s="45"/>
      <c r="D189" s="45"/>
      <c r="E189" s="48"/>
      <c r="F189" s="47"/>
      <c r="G189" s="80"/>
      <c r="H189" s="217"/>
      <c r="J189" s="51"/>
      <c r="K189" s="51"/>
      <c r="L189" s="51"/>
      <c r="M189" s="51"/>
      <c r="N189" s="51"/>
      <c r="O189" s="51"/>
      <c r="P189" s="51"/>
    </row>
    <row r="190" spans="1:16" s="50" customFormat="1" ht="57">
      <c r="A190" s="166">
        <f t="shared" si="18"/>
        <v>1</v>
      </c>
      <c r="B190" s="44">
        <v>7</v>
      </c>
      <c r="C190" s="45" t="s">
        <v>413</v>
      </c>
      <c r="D190" s="45"/>
      <c r="E190" s="48">
        <f>+E184*0.6</f>
        <v>420</v>
      </c>
      <c r="F190" s="47" t="s">
        <v>42</v>
      </c>
      <c r="G190" s="80"/>
      <c r="H190" s="217">
        <f t="shared" ref="H190" si="20">ROUND(E190*G190,2)</f>
        <v>0</v>
      </c>
      <c r="J190" s="51"/>
      <c r="K190" s="51"/>
      <c r="L190" s="51"/>
      <c r="M190" s="51"/>
      <c r="N190" s="51"/>
      <c r="O190" s="51"/>
      <c r="P190" s="51"/>
    </row>
    <row r="191" spans="1:16" s="50" customFormat="1">
      <c r="A191" s="166"/>
      <c r="B191" s="44"/>
      <c r="C191" s="45"/>
      <c r="D191" s="45"/>
      <c r="E191" s="48"/>
      <c r="F191" s="47"/>
      <c r="G191" s="80"/>
      <c r="H191" s="217"/>
      <c r="J191" s="51"/>
      <c r="K191" s="51"/>
      <c r="L191" s="51"/>
      <c r="M191" s="51"/>
      <c r="N191" s="51"/>
      <c r="O191" s="51"/>
      <c r="P191" s="51"/>
    </row>
    <row r="192" spans="1:16" s="50" customFormat="1" ht="57">
      <c r="A192" s="166">
        <f t="shared" si="18"/>
        <v>1</v>
      </c>
      <c r="B192" s="44">
        <v>8</v>
      </c>
      <c r="C192" s="45" t="s">
        <v>361</v>
      </c>
      <c r="D192" s="45"/>
      <c r="E192" s="48">
        <f>+E184*0.04</f>
        <v>28</v>
      </c>
      <c r="F192" s="47" t="s">
        <v>42</v>
      </c>
      <c r="G192" s="80"/>
      <c r="H192" s="217">
        <f t="shared" ref="H192" si="21">ROUND(E192*G192,2)</f>
        <v>0</v>
      </c>
      <c r="J192" s="51"/>
      <c r="K192" s="51"/>
      <c r="L192" s="51"/>
      <c r="M192" s="51"/>
      <c r="N192" s="51"/>
      <c r="O192" s="51"/>
      <c r="P192" s="51"/>
    </row>
    <row r="193" spans="1:16" s="50" customFormat="1">
      <c r="A193" s="166"/>
      <c r="B193" s="44"/>
      <c r="C193" s="45"/>
      <c r="D193" s="45"/>
      <c r="E193" s="48"/>
      <c r="F193" s="47"/>
      <c r="G193" s="80"/>
      <c r="H193" s="217"/>
      <c r="J193" s="51"/>
      <c r="K193" s="51"/>
      <c r="L193" s="51"/>
      <c r="M193" s="51"/>
      <c r="N193" s="51"/>
      <c r="O193" s="51"/>
      <c r="P193" s="51"/>
    </row>
    <row r="194" spans="1:16" s="50" customFormat="1" ht="28.5">
      <c r="A194" s="166">
        <f t="shared" ref="A194" si="22">+$A$166</f>
        <v>1</v>
      </c>
      <c r="B194" s="44">
        <v>9</v>
      </c>
      <c r="C194" s="45" t="s">
        <v>425</v>
      </c>
      <c r="D194" s="45"/>
      <c r="E194" s="48">
        <f>+E178*0.28</f>
        <v>802.2</v>
      </c>
      <c r="F194" s="47" t="s">
        <v>42</v>
      </c>
      <c r="G194" s="80"/>
      <c r="H194" s="217">
        <f t="shared" ref="H194" si="23">ROUND(E194*G194,2)</f>
        <v>0</v>
      </c>
      <c r="J194" s="51"/>
      <c r="K194" s="51"/>
      <c r="L194" s="51"/>
      <c r="M194" s="51"/>
      <c r="N194" s="51"/>
      <c r="O194" s="51"/>
      <c r="P194" s="51"/>
    </row>
    <row r="195" spans="1:16" s="50" customFormat="1">
      <c r="A195" s="166"/>
      <c r="B195" s="44"/>
      <c r="C195" s="45"/>
      <c r="D195" s="45"/>
      <c r="E195" s="48"/>
      <c r="F195" s="47"/>
      <c r="G195" s="80"/>
      <c r="H195" s="217"/>
      <c r="J195" s="51"/>
      <c r="K195" s="51"/>
      <c r="L195" s="51"/>
      <c r="M195" s="51"/>
      <c r="N195" s="51"/>
      <c r="O195" s="51"/>
      <c r="P195" s="51"/>
    </row>
    <row r="196" spans="1:16" s="50" customFormat="1" ht="28.5">
      <c r="A196" s="166">
        <v>1</v>
      </c>
      <c r="B196" s="44">
        <v>10</v>
      </c>
      <c r="C196" s="45" t="s">
        <v>359</v>
      </c>
      <c r="D196" s="45"/>
      <c r="E196" s="48">
        <f>+E178+E180+E192-E190-E194</f>
        <v>1814.05</v>
      </c>
      <c r="F196" s="47" t="s">
        <v>42</v>
      </c>
      <c r="G196" s="80"/>
      <c r="H196" s="217">
        <f t="shared" ref="H196" si="24">ROUND(E196*G196,2)</f>
        <v>0</v>
      </c>
      <c r="J196" s="51"/>
      <c r="K196" s="51"/>
      <c r="L196" s="51"/>
      <c r="M196" s="51"/>
      <c r="N196" s="51"/>
      <c r="O196" s="51"/>
      <c r="P196" s="51"/>
    </row>
    <row r="197" spans="1:16" s="50" customFormat="1">
      <c r="A197" s="166"/>
      <c r="B197" s="44"/>
      <c r="C197" s="45"/>
      <c r="D197" s="45"/>
      <c r="E197" s="48"/>
      <c r="F197" s="47"/>
      <c r="G197" s="80"/>
      <c r="H197" s="217"/>
      <c r="J197" s="51"/>
      <c r="K197" s="51"/>
      <c r="L197" s="51"/>
      <c r="M197" s="51"/>
      <c r="N197" s="51"/>
      <c r="O197" s="51"/>
      <c r="P197" s="51"/>
    </row>
    <row r="198" spans="1:16" s="50" customFormat="1" ht="57">
      <c r="A198" s="166">
        <v>1</v>
      </c>
      <c r="B198" s="107">
        <v>11</v>
      </c>
      <c r="C198" s="45" t="s">
        <v>362</v>
      </c>
      <c r="D198" s="108" t="str">
        <f>+D176</f>
        <v>ocena</v>
      </c>
      <c r="E198" s="201">
        <f>+E190*0.1</f>
        <v>42</v>
      </c>
      <c r="F198" s="109" t="s">
        <v>42</v>
      </c>
      <c r="G198" s="80"/>
      <c r="H198" s="217">
        <f t="shared" ref="H198" si="25">ROUND(E198*G198,2)</f>
        <v>0</v>
      </c>
      <c r="J198" s="51"/>
      <c r="K198" s="51"/>
      <c r="L198" s="51"/>
      <c r="M198" s="51"/>
      <c r="N198" s="51"/>
      <c r="O198" s="51"/>
      <c r="P198" s="51"/>
    </row>
    <row r="199" spans="1:16" s="114" customFormat="1">
      <c r="A199" s="296"/>
      <c r="B199" s="110"/>
      <c r="C199" s="111"/>
      <c r="D199" s="111"/>
      <c r="E199" s="202"/>
      <c r="F199" s="112"/>
      <c r="G199" s="113"/>
      <c r="H199" s="229"/>
      <c r="J199" s="115"/>
      <c r="K199" s="115"/>
      <c r="L199" s="115"/>
      <c r="M199" s="115"/>
      <c r="N199" s="115"/>
      <c r="O199" s="115"/>
      <c r="P199" s="115"/>
    </row>
    <row r="200" spans="1:16" s="50" customFormat="1">
      <c r="A200" s="166"/>
      <c r="B200" s="102"/>
      <c r="C200" s="268" t="s">
        <v>411</v>
      </c>
      <c r="D200" s="103"/>
      <c r="E200" s="200"/>
      <c r="F200" s="200"/>
      <c r="G200" s="123"/>
      <c r="H200" s="228"/>
      <c r="J200" s="51"/>
      <c r="K200" s="51"/>
      <c r="L200" s="51"/>
      <c r="M200" s="51"/>
      <c r="N200" s="51"/>
      <c r="O200" s="51"/>
      <c r="P200" s="51"/>
    </row>
    <row r="201" spans="1:16" s="50" customFormat="1" ht="15">
      <c r="A201" s="166"/>
      <c r="B201" s="43"/>
      <c r="C201" s="104"/>
      <c r="D201" s="104"/>
      <c r="E201" s="105"/>
      <c r="F201" s="105"/>
      <c r="G201" s="80"/>
      <c r="H201" s="217"/>
      <c r="J201" s="51"/>
      <c r="K201" s="51"/>
      <c r="L201" s="51"/>
      <c r="M201" s="51"/>
      <c r="N201" s="51"/>
      <c r="O201" s="51"/>
      <c r="P201" s="51"/>
    </row>
    <row r="202" spans="1:16" s="50" customFormat="1" ht="15">
      <c r="A202" s="166"/>
      <c r="B202" s="44"/>
      <c r="C202" s="104"/>
      <c r="D202" s="104"/>
      <c r="E202" s="48"/>
      <c r="F202" s="47"/>
      <c r="G202" s="80"/>
      <c r="H202" s="217"/>
      <c r="J202" s="51"/>
      <c r="K202" s="51"/>
      <c r="L202" s="51"/>
      <c r="M202" s="51"/>
      <c r="N202" s="51"/>
      <c r="O202" s="51"/>
      <c r="P202" s="51"/>
    </row>
    <row r="203" spans="1:16" s="50" customFormat="1" ht="57">
      <c r="A203" s="166">
        <f t="shared" ref="A203" si="26">+$A$166</f>
        <v>1</v>
      </c>
      <c r="B203" s="44">
        <v>12</v>
      </c>
      <c r="C203" s="45" t="s">
        <v>525</v>
      </c>
      <c r="D203" s="45"/>
      <c r="E203" s="48">
        <f>+(118)*0.71*2</f>
        <v>167.56</v>
      </c>
      <c r="F203" s="47" t="s">
        <v>42</v>
      </c>
      <c r="G203" s="80"/>
      <c r="H203" s="217">
        <f t="shared" ref="H203" si="27">ROUND(E203*G203,2)</f>
        <v>0</v>
      </c>
      <c r="J203" s="51"/>
      <c r="K203" s="51"/>
      <c r="L203" s="51"/>
      <c r="M203" s="51"/>
      <c r="N203" s="51"/>
      <c r="O203" s="51"/>
      <c r="P203" s="51"/>
    </row>
    <row r="204" spans="1:16" s="50" customFormat="1" ht="15">
      <c r="A204" s="166"/>
      <c r="B204" s="44"/>
      <c r="C204" s="104"/>
      <c r="D204" s="104"/>
      <c r="E204" s="48"/>
      <c r="F204" s="47"/>
      <c r="G204" s="80"/>
      <c r="H204" s="217"/>
      <c r="J204" s="51"/>
      <c r="K204" s="51"/>
      <c r="L204" s="51"/>
      <c r="M204" s="51"/>
      <c r="N204" s="51"/>
      <c r="O204" s="51"/>
      <c r="P204" s="51"/>
    </row>
    <row r="205" spans="1:16" s="50" customFormat="1" ht="28.5">
      <c r="A205" s="166">
        <f t="shared" ref="A205" si="28">+$A$166</f>
        <v>1</v>
      </c>
      <c r="B205" s="44">
        <v>13</v>
      </c>
      <c r="C205" s="45" t="s">
        <v>412</v>
      </c>
      <c r="D205" s="45"/>
      <c r="E205" s="48">
        <f>(240)*0.75</f>
        <v>180</v>
      </c>
      <c r="F205" s="47" t="s">
        <v>13</v>
      </c>
      <c r="G205" s="80"/>
      <c r="H205" s="217">
        <f t="shared" ref="H205" si="29">ROUND(E205*G205,2)</f>
        <v>0</v>
      </c>
      <c r="J205" s="106"/>
      <c r="K205" s="51"/>
      <c r="L205" s="51"/>
      <c r="M205" s="51"/>
      <c r="N205" s="51"/>
      <c r="O205" s="51"/>
      <c r="P205" s="51"/>
    </row>
    <row r="206" spans="1:16" s="50" customFormat="1">
      <c r="A206" s="166"/>
      <c r="B206" s="44"/>
      <c r="C206" s="45"/>
      <c r="D206" s="45"/>
      <c r="E206" s="48"/>
      <c r="F206" s="47"/>
      <c r="G206" s="80"/>
      <c r="H206" s="217"/>
      <c r="J206" s="106"/>
      <c r="K206" s="51"/>
      <c r="L206" s="51"/>
      <c r="M206" s="51"/>
      <c r="N206" s="51"/>
      <c r="O206" s="51"/>
      <c r="P206" s="51"/>
    </row>
    <row r="207" spans="1:16" s="50" customFormat="1" ht="57">
      <c r="A207" s="166">
        <f t="shared" ref="A207:A209" si="30">+$A$166</f>
        <v>1</v>
      </c>
      <c r="B207" s="44">
        <v>14</v>
      </c>
      <c r="C207" s="45" t="s">
        <v>413</v>
      </c>
      <c r="D207" s="45"/>
      <c r="E207" s="48">
        <f>+E203*0.45</f>
        <v>75.402000000000001</v>
      </c>
      <c r="F207" s="47" t="s">
        <v>42</v>
      </c>
      <c r="G207" s="80"/>
      <c r="H207" s="217">
        <f t="shared" ref="H207" si="31">ROUND(E207*G207,2)</f>
        <v>0</v>
      </c>
      <c r="J207" s="51"/>
      <c r="K207" s="51"/>
      <c r="L207" s="51"/>
      <c r="M207" s="51"/>
      <c r="N207" s="51"/>
      <c r="O207" s="51"/>
      <c r="P207" s="51"/>
    </row>
    <row r="208" spans="1:16" s="50" customFormat="1">
      <c r="A208" s="166"/>
      <c r="B208" s="44"/>
      <c r="C208" s="45"/>
      <c r="D208" s="45"/>
      <c r="E208" s="48"/>
      <c r="F208" s="47"/>
      <c r="G208" s="80"/>
      <c r="H208" s="217"/>
      <c r="J208" s="51"/>
      <c r="K208" s="51"/>
      <c r="L208" s="51"/>
      <c r="M208" s="51"/>
      <c r="N208" s="51"/>
      <c r="O208" s="51"/>
      <c r="P208" s="51"/>
    </row>
    <row r="209" spans="1:16" s="50" customFormat="1">
      <c r="A209" s="166">
        <f t="shared" si="30"/>
        <v>1</v>
      </c>
      <c r="B209" s="44">
        <v>15</v>
      </c>
      <c r="C209" s="45" t="s">
        <v>426</v>
      </c>
      <c r="D209" s="45"/>
      <c r="E209" s="48">
        <f>45*0.7</f>
        <v>31.499999999999996</v>
      </c>
      <c r="F209" s="47" t="s">
        <v>42</v>
      </c>
      <c r="G209" s="80"/>
      <c r="H209" s="217">
        <f t="shared" ref="H209" si="32">ROUND(E209*G209,2)</f>
        <v>0</v>
      </c>
      <c r="J209" s="51"/>
      <c r="K209" s="51"/>
      <c r="L209" s="51"/>
      <c r="M209" s="51"/>
      <c r="N209" s="51"/>
      <c r="O209" s="51"/>
      <c r="P209" s="51"/>
    </row>
    <row r="210" spans="1:16" s="50" customFormat="1">
      <c r="A210" s="166"/>
      <c r="B210" s="44"/>
      <c r="C210" s="45"/>
      <c r="D210" s="45"/>
      <c r="E210" s="48"/>
      <c r="F210" s="47"/>
      <c r="G210" s="80"/>
      <c r="H210" s="217"/>
      <c r="J210" s="51"/>
      <c r="K210" s="51"/>
      <c r="L210" s="51"/>
      <c r="M210" s="51"/>
      <c r="N210" s="51"/>
      <c r="O210" s="51"/>
      <c r="P210" s="51"/>
    </row>
    <row r="211" spans="1:16" s="50" customFormat="1" ht="28.5">
      <c r="A211" s="166">
        <v>1</v>
      </c>
      <c r="B211" s="44">
        <v>16</v>
      </c>
      <c r="C211" s="45" t="s">
        <v>359</v>
      </c>
      <c r="D211" s="45"/>
      <c r="E211" s="48">
        <f>+E209+E207</f>
        <v>106.902</v>
      </c>
      <c r="F211" s="47" t="s">
        <v>42</v>
      </c>
      <c r="G211" s="80"/>
      <c r="H211" s="217">
        <f t="shared" ref="H211" si="33">ROUND(E211*G211,2)</f>
        <v>0</v>
      </c>
      <c r="J211" s="51"/>
      <c r="K211" s="51"/>
      <c r="L211" s="51"/>
      <c r="M211" s="51"/>
      <c r="N211" s="51"/>
      <c r="O211" s="51"/>
      <c r="P211" s="51"/>
    </row>
    <row r="212" spans="1:16" s="50" customFormat="1">
      <c r="A212" s="166"/>
      <c r="B212" s="44"/>
      <c r="C212" s="45"/>
      <c r="D212" s="45"/>
      <c r="E212" s="48"/>
      <c r="F212" s="47"/>
      <c r="G212" s="80"/>
      <c r="H212" s="217"/>
      <c r="J212" s="51"/>
      <c r="K212" s="51"/>
      <c r="L212" s="51"/>
      <c r="M212" s="51"/>
      <c r="N212" s="51"/>
      <c r="O212" s="51"/>
      <c r="P212" s="51"/>
    </row>
    <row r="213" spans="1:16" s="50" customFormat="1" ht="57">
      <c r="A213" s="166">
        <v>1</v>
      </c>
      <c r="B213" s="107">
        <v>17</v>
      </c>
      <c r="C213" s="45" t="s">
        <v>362</v>
      </c>
      <c r="D213" s="108" t="s">
        <v>360</v>
      </c>
      <c r="E213" s="201">
        <v>80</v>
      </c>
      <c r="F213" s="109" t="s">
        <v>42</v>
      </c>
      <c r="G213" s="80"/>
      <c r="H213" s="217">
        <f t="shared" ref="H213" si="34">ROUND(E213*G213,2)</f>
        <v>0</v>
      </c>
      <c r="J213" s="51"/>
      <c r="K213" s="51"/>
      <c r="L213" s="51"/>
      <c r="M213" s="51"/>
      <c r="N213" s="51"/>
      <c r="O213" s="51"/>
      <c r="P213" s="51"/>
    </row>
    <row r="214" spans="1:16" s="114" customFormat="1">
      <c r="A214" s="296"/>
      <c r="B214" s="110"/>
      <c r="C214" s="111"/>
      <c r="D214" s="111"/>
      <c r="E214" s="202"/>
      <c r="F214" s="112"/>
      <c r="G214" s="113"/>
      <c r="H214" s="229"/>
      <c r="J214" s="115"/>
      <c r="K214" s="115"/>
      <c r="L214" s="115"/>
      <c r="M214" s="115"/>
      <c r="N214" s="115"/>
      <c r="O214" s="115"/>
      <c r="P214" s="115"/>
    </row>
    <row r="215" spans="1:16" s="50" customFormat="1">
      <c r="A215" s="166"/>
      <c r="B215" s="44"/>
      <c r="C215" s="45"/>
      <c r="D215" s="45"/>
      <c r="E215" s="48"/>
      <c r="F215" s="47"/>
      <c r="G215" s="80"/>
      <c r="H215" s="217"/>
      <c r="I215" s="41"/>
      <c r="J215" s="51"/>
      <c r="K215" s="51"/>
      <c r="L215" s="51"/>
      <c r="M215" s="51"/>
      <c r="N215" s="51"/>
      <c r="O215" s="51"/>
      <c r="P215" s="51"/>
    </row>
    <row r="216" spans="1:16" s="50" customFormat="1" ht="15" thickBot="1">
      <c r="A216" s="116">
        <v>1</v>
      </c>
      <c r="B216" s="90"/>
      <c r="C216" s="267" t="s">
        <v>49</v>
      </c>
      <c r="D216" s="91"/>
      <c r="E216" s="198"/>
      <c r="F216" s="117"/>
      <c r="G216" s="118"/>
      <c r="H216" s="92">
        <f>SUM(H176:H215)</f>
        <v>0</v>
      </c>
      <c r="J216" s="51"/>
      <c r="K216" s="51"/>
      <c r="L216" s="51"/>
      <c r="M216" s="51"/>
      <c r="N216" s="51"/>
      <c r="O216" s="51"/>
      <c r="P216" s="51"/>
    </row>
    <row r="217" spans="1:16" s="50" customFormat="1" ht="15" thickTop="1">
      <c r="A217" s="166"/>
      <c r="B217" s="44"/>
      <c r="C217" s="45"/>
      <c r="D217" s="45"/>
      <c r="E217" s="48"/>
      <c r="F217" s="47"/>
      <c r="G217" s="80"/>
      <c r="H217" s="217"/>
      <c r="J217" s="51"/>
      <c r="K217" s="51"/>
      <c r="L217" s="51"/>
      <c r="M217" s="51"/>
      <c r="N217" s="51"/>
      <c r="O217" s="51"/>
      <c r="P217" s="51"/>
    </row>
    <row r="218" spans="1:16" s="50" customFormat="1">
      <c r="A218" s="166"/>
      <c r="B218" s="44"/>
      <c r="C218" s="45"/>
      <c r="D218" s="45"/>
      <c r="E218" s="48"/>
      <c r="F218" s="47"/>
      <c r="G218" s="80"/>
      <c r="H218" s="217"/>
      <c r="J218" s="51"/>
      <c r="K218" s="51"/>
      <c r="L218" s="51"/>
      <c r="M218" s="51"/>
      <c r="N218" s="51"/>
      <c r="O218" s="51"/>
      <c r="P218" s="51"/>
    </row>
    <row r="219" spans="1:16" s="50" customFormat="1">
      <c r="A219" s="93">
        <v>2</v>
      </c>
      <c r="B219" s="85"/>
      <c r="C219" s="163" t="s">
        <v>76</v>
      </c>
      <c r="D219" s="86"/>
      <c r="E219" s="203"/>
      <c r="F219" s="87"/>
      <c r="G219" s="119"/>
      <c r="H219" s="225"/>
      <c r="J219" s="51"/>
      <c r="K219" s="51"/>
      <c r="L219" s="51"/>
      <c r="M219" s="51"/>
      <c r="N219" s="51"/>
      <c r="O219" s="51"/>
      <c r="P219" s="51"/>
    </row>
    <row r="220" spans="1:16" s="50" customFormat="1">
      <c r="A220" s="166"/>
      <c r="B220" s="43"/>
      <c r="C220" s="45"/>
      <c r="D220" s="45"/>
      <c r="E220" s="48"/>
      <c r="F220" s="47"/>
      <c r="G220" s="80"/>
      <c r="H220" s="217"/>
      <c r="J220" s="51"/>
      <c r="K220" s="51"/>
      <c r="L220" s="51"/>
      <c r="M220" s="51"/>
      <c r="N220" s="51"/>
      <c r="O220" s="51"/>
      <c r="P220" s="51"/>
    </row>
    <row r="221" spans="1:16" s="50" customFormat="1">
      <c r="A221" s="166"/>
      <c r="B221" s="43"/>
      <c r="C221" s="45" t="s">
        <v>226</v>
      </c>
      <c r="D221" s="45"/>
      <c r="E221" s="48"/>
      <c r="F221" s="47"/>
      <c r="G221" s="80"/>
      <c r="H221" s="217"/>
      <c r="J221" s="51"/>
      <c r="K221" s="51"/>
      <c r="L221" s="51"/>
      <c r="M221" s="51"/>
      <c r="N221" s="51"/>
      <c r="O221" s="51"/>
      <c r="P221" s="51"/>
    </row>
    <row r="222" spans="1:16" s="50" customFormat="1">
      <c r="A222" s="166"/>
      <c r="B222" s="43"/>
      <c r="C222" s="45" t="s">
        <v>165</v>
      </c>
      <c r="D222" s="45"/>
      <c r="E222" s="48"/>
      <c r="F222" s="47"/>
      <c r="G222" s="80"/>
      <c r="H222" s="217"/>
      <c r="J222" s="51"/>
      <c r="K222" s="51"/>
      <c r="L222" s="51"/>
      <c r="M222" s="51"/>
      <c r="N222" s="51"/>
      <c r="O222" s="51"/>
      <c r="P222" s="51"/>
    </row>
    <row r="223" spans="1:16" s="50" customFormat="1" ht="28.5">
      <c r="A223" s="166"/>
      <c r="B223" s="43"/>
      <c r="C223" s="45" t="s">
        <v>227</v>
      </c>
      <c r="D223" s="45"/>
      <c r="E223" s="48"/>
      <c r="F223" s="47"/>
      <c r="G223" s="80"/>
      <c r="H223" s="217"/>
      <c r="J223" s="51"/>
      <c r="K223" s="51"/>
      <c r="L223" s="51"/>
      <c r="M223" s="51"/>
      <c r="N223" s="51"/>
      <c r="O223" s="51"/>
      <c r="P223" s="51"/>
    </row>
    <row r="224" spans="1:16" s="50" customFormat="1" ht="42.75">
      <c r="A224" s="166"/>
      <c r="B224" s="43"/>
      <c r="C224" s="45" t="s">
        <v>228</v>
      </c>
      <c r="D224" s="45"/>
      <c r="E224" s="48"/>
      <c r="F224" s="47"/>
      <c r="G224" s="80"/>
      <c r="H224" s="217"/>
      <c r="J224" s="51"/>
      <c r="K224" s="51"/>
      <c r="L224" s="51"/>
      <c r="M224" s="51"/>
      <c r="N224" s="51"/>
      <c r="O224" s="51"/>
      <c r="P224" s="51"/>
    </row>
    <row r="225" spans="1:16" s="50" customFormat="1" ht="71.25">
      <c r="A225" s="166"/>
      <c r="B225" s="43"/>
      <c r="C225" s="45" t="s">
        <v>229</v>
      </c>
      <c r="D225" s="45"/>
      <c r="E225" s="48"/>
      <c r="F225" s="47"/>
      <c r="G225" s="80"/>
      <c r="H225" s="217"/>
      <c r="J225" s="51"/>
      <c r="K225" s="51"/>
      <c r="L225" s="51"/>
      <c r="M225" s="51"/>
      <c r="N225" s="51"/>
      <c r="O225" s="51"/>
      <c r="P225" s="51"/>
    </row>
    <row r="226" spans="1:16" s="50" customFormat="1" ht="71.25">
      <c r="A226" s="166"/>
      <c r="B226" s="43"/>
      <c r="C226" s="45" t="s">
        <v>230</v>
      </c>
      <c r="D226" s="45"/>
      <c r="E226" s="48"/>
      <c r="F226" s="47"/>
      <c r="G226" s="80"/>
      <c r="H226" s="217"/>
      <c r="J226" s="51"/>
      <c r="K226" s="51"/>
      <c r="L226" s="51"/>
      <c r="M226" s="51"/>
      <c r="N226" s="51"/>
      <c r="O226" s="51"/>
      <c r="P226" s="51"/>
    </row>
    <row r="227" spans="1:16" s="50" customFormat="1" ht="57">
      <c r="A227" s="166"/>
      <c r="B227" s="43"/>
      <c r="C227" s="45" t="s">
        <v>231</v>
      </c>
      <c r="D227" s="45"/>
      <c r="E227" s="48"/>
      <c r="F227" s="47"/>
      <c r="G227" s="80"/>
      <c r="H227" s="217"/>
      <c r="J227" s="51"/>
      <c r="K227" s="51"/>
      <c r="L227" s="51"/>
      <c r="M227" s="51"/>
      <c r="N227" s="51"/>
      <c r="O227" s="51"/>
      <c r="P227" s="51"/>
    </row>
    <row r="228" spans="1:16" s="50" customFormat="1" ht="57">
      <c r="A228" s="166"/>
      <c r="B228" s="43"/>
      <c r="C228" s="45" t="s">
        <v>232</v>
      </c>
      <c r="D228" s="45"/>
      <c r="E228" s="48"/>
      <c r="F228" s="47"/>
      <c r="G228" s="80"/>
      <c r="H228" s="217"/>
      <c r="J228" s="51"/>
      <c r="K228" s="51"/>
      <c r="L228" s="51"/>
      <c r="M228" s="51"/>
      <c r="N228" s="51"/>
      <c r="O228" s="51"/>
      <c r="P228" s="51"/>
    </row>
    <row r="229" spans="1:16" s="50" customFormat="1" ht="42.75">
      <c r="A229" s="166"/>
      <c r="B229" s="43"/>
      <c r="C229" s="45" t="s">
        <v>233</v>
      </c>
      <c r="D229" s="45"/>
      <c r="E229" s="48"/>
      <c r="F229" s="47"/>
      <c r="G229" s="80"/>
      <c r="H229" s="217"/>
      <c r="J229" s="51"/>
      <c r="K229" s="51"/>
      <c r="L229" s="51"/>
      <c r="M229" s="51"/>
      <c r="N229" s="51"/>
      <c r="O229" s="51"/>
      <c r="P229" s="51"/>
    </row>
    <row r="230" spans="1:16" s="50" customFormat="1" ht="28.5">
      <c r="A230" s="166"/>
      <c r="B230" s="43"/>
      <c r="C230" s="45" t="s">
        <v>234</v>
      </c>
      <c r="D230" s="45"/>
      <c r="E230" s="48"/>
      <c r="F230" s="47"/>
      <c r="G230" s="80"/>
      <c r="H230" s="217"/>
      <c r="J230" s="51"/>
      <c r="K230" s="51"/>
      <c r="L230" s="51"/>
      <c r="M230" s="51"/>
      <c r="N230" s="51"/>
      <c r="O230" s="51"/>
      <c r="P230" s="51"/>
    </row>
    <row r="231" spans="1:16" s="50" customFormat="1" ht="28.5">
      <c r="A231" s="166"/>
      <c r="B231" s="43"/>
      <c r="C231" s="45" t="s">
        <v>235</v>
      </c>
      <c r="D231" s="45"/>
      <c r="E231" s="48"/>
      <c r="F231" s="47"/>
      <c r="G231" s="80"/>
      <c r="H231" s="217"/>
      <c r="J231" s="51"/>
      <c r="K231" s="51"/>
      <c r="L231" s="51"/>
      <c r="M231" s="51"/>
      <c r="N231" s="51"/>
      <c r="O231" s="51"/>
      <c r="P231" s="51"/>
    </row>
    <row r="232" spans="1:16" s="50" customFormat="1">
      <c r="A232" s="166"/>
      <c r="B232" s="43"/>
      <c r="C232" s="45" t="s">
        <v>260</v>
      </c>
      <c r="D232" s="45"/>
      <c r="E232" s="48"/>
      <c r="F232" s="47"/>
      <c r="G232" s="80"/>
      <c r="H232" s="217"/>
      <c r="J232" s="51"/>
      <c r="K232" s="51"/>
      <c r="L232" s="51"/>
      <c r="M232" s="51"/>
      <c r="N232" s="51"/>
      <c r="O232" s="51"/>
      <c r="P232" s="51"/>
    </row>
    <row r="233" spans="1:16" s="50" customFormat="1" ht="57">
      <c r="A233" s="166"/>
      <c r="B233" s="43"/>
      <c r="C233" s="45" t="s">
        <v>236</v>
      </c>
      <c r="D233" s="45"/>
      <c r="E233" s="48"/>
      <c r="F233" s="47"/>
      <c r="G233" s="80"/>
      <c r="H233" s="217"/>
      <c r="J233" s="51"/>
      <c r="K233" s="51"/>
      <c r="L233" s="51"/>
      <c r="M233" s="51"/>
      <c r="N233" s="51"/>
      <c r="O233" s="51"/>
      <c r="P233" s="51"/>
    </row>
    <row r="234" spans="1:16" s="50" customFormat="1" ht="28.5">
      <c r="A234" s="166"/>
      <c r="B234" s="43"/>
      <c r="C234" s="45" t="s">
        <v>237</v>
      </c>
      <c r="D234" s="45"/>
      <c r="E234" s="48"/>
      <c r="F234" s="47"/>
      <c r="G234" s="80"/>
      <c r="H234" s="217"/>
      <c r="J234" s="51"/>
      <c r="K234" s="51"/>
      <c r="L234" s="51"/>
      <c r="M234" s="51"/>
      <c r="N234" s="51"/>
      <c r="O234" s="51"/>
      <c r="P234" s="51"/>
    </row>
    <row r="235" spans="1:16" s="50" customFormat="1" ht="42.75">
      <c r="A235" s="166"/>
      <c r="B235" s="43"/>
      <c r="C235" s="45" t="s">
        <v>238</v>
      </c>
      <c r="D235" s="45"/>
      <c r="E235" s="48"/>
      <c r="F235" s="47"/>
      <c r="G235" s="80"/>
      <c r="H235" s="217"/>
      <c r="J235" s="51"/>
      <c r="K235" s="51"/>
      <c r="L235" s="51"/>
      <c r="M235" s="51"/>
      <c r="N235" s="51"/>
      <c r="O235" s="51"/>
      <c r="P235" s="51"/>
    </row>
    <row r="236" spans="1:16" s="50" customFormat="1" ht="57">
      <c r="A236" s="166"/>
      <c r="B236" s="43"/>
      <c r="C236" s="45" t="s">
        <v>239</v>
      </c>
      <c r="D236" s="45"/>
      <c r="E236" s="48"/>
      <c r="F236" s="47"/>
      <c r="G236" s="80"/>
      <c r="H236" s="217"/>
      <c r="J236" s="51"/>
      <c r="K236" s="51"/>
      <c r="L236" s="51"/>
      <c r="M236" s="51"/>
      <c r="N236" s="51"/>
      <c r="O236" s="51"/>
      <c r="P236" s="51"/>
    </row>
    <row r="237" spans="1:16" s="50" customFormat="1" ht="28.5">
      <c r="A237" s="166"/>
      <c r="B237" s="43"/>
      <c r="C237" s="45" t="s">
        <v>240</v>
      </c>
      <c r="D237" s="45"/>
      <c r="E237" s="48"/>
      <c r="F237" s="47"/>
      <c r="G237" s="80"/>
      <c r="H237" s="217"/>
      <c r="J237" s="51"/>
      <c r="K237" s="51"/>
      <c r="L237" s="51"/>
      <c r="M237" s="51"/>
      <c r="N237" s="51"/>
      <c r="O237" s="51"/>
      <c r="P237" s="51"/>
    </row>
    <row r="238" spans="1:16" s="50" customFormat="1" ht="28.5">
      <c r="A238" s="166"/>
      <c r="B238" s="43"/>
      <c r="C238" s="45" t="s">
        <v>170</v>
      </c>
      <c r="D238" s="45"/>
      <c r="E238" s="48"/>
      <c r="F238" s="47"/>
      <c r="G238" s="80"/>
      <c r="H238" s="217"/>
      <c r="J238" s="51"/>
      <c r="K238" s="51"/>
      <c r="L238" s="51"/>
      <c r="M238" s="51"/>
      <c r="N238" s="51"/>
      <c r="O238" s="51"/>
      <c r="P238" s="51"/>
    </row>
    <row r="239" spans="1:16" s="50" customFormat="1">
      <c r="A239" s="166"/>
      <c r="B239" s="43"/>
      <c r="C239" s="45" t="s">
        <v>241</v>
      </c>
      <c r="D239" s="45"/>
      <c r="E239" s="48"/>
      <c r="F239" s="47"/>
      <c r="G239" s="80"/>
      <c r="H239" s="217"/>
      <c r="J239" s="51"/>
      <c r="K239" s="51"/>
      <c r="L239" s="51"/>
      <c r="M239" s="51"/>
      <c r="N239" s="51"/>
      <c r="O239" s="51"/>
      <c r="P239" s="51"/>
    </row>
    <row r="240" spans="1:16" s="50" customFormat="1" ht="85.5">
      <c r="A240" s="166"/>
      <c r="B240" s="43"/>
      <c r="C240" s="45" t="s">
        <v>242</v>
      </c>
      <c r="D240" s="45"/>
      <c r="E240" s="48"/>
      <c r="F240" s="47"/>
      <c r="G240" s="80"/>
      <c r="H240" s="217"/>
      <c r="J240" s="51"/>
      <c r="K240" s="51"/>
      <c r="L240" s="51"/>
      <c r="M240" s="51"/>
      <c r="N240" s="51"/>
      <c r="O240" s="51"/>
      <c r="P240" s="51"/>
    </row>
    <row r="241" spans="1:16" s="50" customFormat="1" ht="42.75">
      <c r="A241" s="166"/>
      <c r="B241" s="43"/>
      <c r="C241" s="45" t="s">
        <v>243</v>
      </c>
      <c r="D241" s="45"/>
      <c r="E241" s="48"/>
      <c r="F241" s="47"/>
      <c r="G241" s="80"/>
      <c r="H241" s="217"/>
      <c r="J241" s="51"/>
      <c r="K241" s="51"/>
      <c r="L241" s="51"/>
      <c r="M241" s="51"/>
      <c r="N241" s="51"/>
      <c r="O241" s="51"/>
      <c r="P241" s="51"/>
    </row>
    <row r="242" spans="1:16" s="50" customFormat="1">
      <c r="A242" s="166"/>
      <c r="B242" s="43"/>
      <c r="C242" s="45" t="s">
        <v>244</v>
      </c>
      <c r="D242" s="45"/>
      <c r="E242" s="48"/>
      <c r="F242" s="47"/>
      <c r="G242" s="80"/>
      <c r="H242" s="217"/>
      <c r="J242" s="51"/>
      <c r="K242" s="51"/>
      <c r="L242" s="51"/>
      <c r="M242" s="51"/>
      <c r="N242" s="51"/>
      <c r="O242" s="51"/>
      <c r="P242" s="51"/>
    </row>
    <row r="243" spans="1:16" s="50" customFormat="1">
      <c r="A243" s="166"/>
      <c r="B243" s="43"/>
      <c r="C243" s="45" t="s">
        <v>172</v>
      </c>
      <c r="D243" s="45"/>
      <c r="E243" s="48"/>
      <c r="F243" s="47"/>
      <c r="G243" s="80"/>
      <c r="H243" s="217"/>
      <c r="J243" s="51"/>
      <c r="K243" s="51"/>
      <c r="L243" s="51"/>
      <c r="M243" s="51"/>
      <c r="N243" s="51"/>
      <c r="O243" s="51"/>
      <c r="P243" s="51"/>
    </row>
    <row r="244" spans="1:16" s="50" customFormat="1">
      <c r="A244" s="166"/>
      <c r="B244" s="43"/>
      <c r="C244" s="45" t="s">
        <v>245</v>
      </c>
      <c r="D244" s="45"/>
      <c r="E244" s="48"/>
      <c r="F244" s="47"/>
      <c r="G244" s="80"/>
      <c r="H244" s="217"/>
      <c r="J244" s="51"/>
      <c r="K244" s="51"/>
      <c r="L244" s="51"/>
      <c r="M244" s="51"/>
      <c r="N244" s="51"/>
      <c r="O244" s="51"/>
      <c r="P244" s="51"/>
    </row>
    <row r="245" spans="1:16" s="50" customFormat="1">
      <c r="A245" s="166"/>
      <c r="B245" s="43"/>
      <c r="C245" s="45" t="s">
        <v>246</v>
      </c>
      <c r="D245" s="45"/>
      <c r="E245" s="48"/>
      <c r="F245" s="47"/>
      <c r="G245" s="80"/>
      <c r="H245" s="217"/>
      <c r="J245" s="51"/>
      <c r="K245" s="51"/>
      <c r="L245" s="51"/>
      <c r="M245" s="51"/>
      <c r="N245" s="51"/>
      <c r="O245" s="51"/>
      <c r="P245" s="51"/>
    </row>
    <row r="246" spans="1:16" s="50" customFormat="1">
      <c r="A246" s="166"/>
      <c r="B246" s="43"/>
      <c r="C246" s="45" t="s">
        <v>173</v>
      </c>
      <c r="D246" s="45"/>
      <c r="E246" s="48"/>
      <c r="F246" s="47"/>
      <c r="G246" s="80"/>
      <c r="H246" s="217"/>
      <c r="J246" s="51"/>
      <c r="K246" s="51"/>
      <c r="L246" s="51"/>
      <c r="M246" s="51"/>
      <c r="N246" s="51"/>
      <c r="O246" s="51"/>
      <c r="P246" s="51"/>
    </row>
    <row r="247" spans="1:16" s="50" customFormat="1">
      <c r="A247" s="166"/>
      <c r="B247" s="43"/>
      <c r="C247" s="45" t="s">
        <v>175</v>
      </c>
      <c r="D247" s="45"/>
      <c r="E247" s="48"/>
      <c r="F247" s="47"/>
      <c r="G247" s="80"/>
      <c r="H247" s="217"/>
      <c r="J247" s="51"/>
      <c r="K247" s="51"/>
      <c r="L247" s="51"/>
      <c r="M247" s="51"/>
      <c r="N247" s="51"/>
      <c r="O247" s="51"/>
      <c r="P247" s="51"/>
    </row>
    <row r="248" spans="1:16" s="50" customFormat="1">
      <c r="A248" s="166"/>
      <c r="B248" s="43"/>
      <c r="C248" s="45" t="s">
        <v>247</v>
      </c>
      <c r="D248" s="45"/>
      <c r="E248" s="48"/>
      <c r="F248" s="47"/>
      <c r="G248" s="80"/>
      <c r="H248" s="217"/>
      <c r="J248" s="51"/>
      <c r="K248" s="51"/>
      <c r="L248" s="51"/>
      <c r="M248" s="51"/>
      <c r="N248" s="51"/>
      <c r="O248" s="51"/>
      <c r="P248" s="51"/>
    </row>
    <row r="249" spans="1:16" s="50" customFormat="1">
      <c r="A249" s="166"/>
      <c r="B249" s="43"/>
      <c r="C249" s="45" t="s">
        <v>248</v>
      </c>
      <c r="D249" s="45"/>
      <c r="E249" s="48"/>
      <c r="F249" s="47"/>
      <c r="G249" s="80"/>
      <c r="H249" s="217"/>
      <c r="J249" s="51"/>
      <c r="K249" s="51"/>
      <c r="L249" s="51"/>
      <c r="M249" s="51"/>
      <c r="N249" s="51"/>
      <c r="O249" s="51"/>
      <c r="P249" s="51"/>
    </row>
    <row r="250" spans="1:16" s="50" customFormat="1" ht="28.5">
      <c r="A250" s="166"/>
      <c r="B250" s="43"/>
      <c r="C250" s="45" t="s">
        <v>176</v>
      </c>
      <c r="D250" s="45"/>
      <c r="E250" s="48"/>
      <c r="F250" s="47"/>
      <c r="G250" s="80"/>
      <c r="H250" s="217"/>
      <c r="J250" s="51"/>
      <c r="K250" s="51"/>
      <c r="L250" s="51"/>
      <c r="M250" s="51"/>
      <c r="N250" s="51"/>
      <c r="O250" s="51"/>
      <c r="P250" s="51"/>
    </row>
    <row r="251" spans="1:16" s="50" customFormat="1" ht="28.5">
      <c r="A251" s="166"/>
      <c r="B251" s="43"/>
      <c r="C251" s="45" t="s">
        <v>177</v>
      </c>
      <c r="D251" s="45"/>
      <c r="E251" s="48"/>
      <c r="F251" s="47"/>
      <c r="G251" s="80"/>
      <c r="H251" s="217"/>
      <c r="J251" s="51"/>
      <c r="K251" s="51"/>
      <c r="L251" s="51"/>
      <c r="M251" s="51"/>
      <c r="N251" s="51"/>
      <c r="O251" s="51"/>
      <c r="P251" s="51"/>
    </row>
    <row r="252" spans="1:16" s="50" customFormat="1">
      <c r="A252" s="166"/>
      <c r="B252" s="43"/>
      <c r="C252" s="45" t="s">
        <v>178</v>
      </c>
      <c r="D252" s="45"/>
      <c r="E252" s="48"/>
      <c r="F252" s="47"/>
      <c r="G252" s="80"/>
      <c r="H252" s="217"/>
      <c r="J252" s="51"/>
      <c r="K252" s="51"/>
      <c r="L252" s="51"/>
      <c r="M252" s="51"/>
      <c r="N252" s="51"/>
      <c r="O252" s="51"/>
      <c r="P252" s="51"/>
    </row>
    <row r="253" spans="1:16" s="50" customFormat="1" ht="28.5">
      <c r="A253" s="166"/>
      <c r="B253" s="43"/>
      <c r="C253" s="45" t="s">
        <v>249</v>
      </c>
      <c r="D253" s="45"/>
      <c r="E253" s="48"/>
      <c r="F253" s="47"/>
      <c r="G253" s="80"/>
      <c r="H253" s="217"/>
      <c r="J253" s="51"/>
      <c r="K253" s="51"/>
      <c r="L253" s="51"/>
      <c r="M253" s="51"/>
      <c r="N253" s="51"/>
      <c r="O253" s="51"/>
      <c r="P253" s="51"/>
    </row>
    <row r="254" spans="1:16" s="50" customFormat="1">
      <c r="A254" s="166"/>
      <c r="B254" s="43"/>
      <c r="C254" s="45" t="s">
        <v>250</v>
      </c>
      <c r="D254" s="45"/>
      <c r="E254" s="48"/>
      <c r="F254" s="47"/>
      <c r="G254" s="80"/>
      <c r="H254" s="217"/>
      <c r="J254" s="51"/>
      <c r="K254" s="51"/>
      <c r="L254" s="51"/>
      <c r="M254" s="51"/>
      <c r="N254" s="51"/>
      <c r="O254" s="51"/>
      <c r="P254" s="51"/>
    </row>
    <row r="255" spans="1:16" s="50" customFormat="1" ht="28.5">
      <c r="A255" s="166"/>
      <c r="B255" s="43"/>
      <c r="C255" s="45" t="s">
        <v>251</v>
      </c>
      <c r="D255" s="45"/>
      <c r="E255" s="48"/>
      <c r="F255" s="47"/>
      <c r="G255" s="80"/>
      <c r="H255" s="217"/>
      <c r="J255" s="51"/>
      <c r="K255" s="51"/>
      <c r="L255" s="51"/>
      <c r="M255" s="51"/>
      <c r="N255" s="51"/>
      <c r="O255" s="51"/>
      <c r="P255" s="51"/>
    </row>
    <row r="256" spans="1:16" s="50" customFormat="1">
      <c r="A256" s="166"/>
      <c r="B256" s="43"/>
      <c r="C256" s="45" t="s">
        <v>252</v>
      </c>
      <c r="D256" s="45"/>
      <c r="E256" s="48"/>
      <c r="F256" s="47"/>
      <c r="G256" s="80"/>
      <c r="H256" s="217"/>
      <c r="J256" s="51"/>
      <c r="K256" s="51"/>
      <c r="L256" s="51"/>
      <c r="M256" s="51"/>
      <c r="N256" s="51"/>
      <c r="O256" s="51"/>
      <c r="P256" s="51"/>
    </row>
    <row r="257" spans="1:16" s="50" customFormat="1" ht="28.5">
      <c r="A257" s="166"/>
      <c r="B257" s="43"/>
      <c r="C257" s="45" t="s">
        <v>253</v>
      </c>
      <c r="D257" s="45"/>
      <c r="E257" s="48"/>
      <c r="F257" s="47"/>
      <c r="G257" s="80"/>
      <c r="H257" s="217"/>
      <c r="J257" s="51"/>
      <c r="K257" s="51"/>
      <c r="L257" s="51"/>
      <c r="M257" s="51"/>
      <c r="N257" s="51"/>
      <c r="O257" s="51"/>
      <c r="P257" s="51"/>
    </row>
    <row r="258" spans="1:16" s="50" customFormat="1">
      <c r="A258" s="166"/>
      <c r="B258" s="43"/>
      <c r="C258" s="45" t="s">
        <v>254</v>
      </c>
      <c r="D258" s="45"/>
      <c r="E258" s="48"/>
      <c r="F258" s="47"/>
      <c r="G258" s="80"/>
      <c r="H258" s="217"/>
      <c r="J258" s="51"/>
      <c r="K258" s="51"/>
      <c r="L258" s="51"/>
      <c r="M258" s="51"/>
      <c r="N258" s="51"/>
      <c r="O258" s="51"/>
      <c r="P258" s="51"/>
    </row>
    <row r="259" spans="1:16" s="50" customFormat="1">
      <c r="A259" s="166"/>
      <c r="B259" s="43"/>
      <c r="C259" s="45" t="s">
        <v>255</v>
      </c>
      <c r="D259" s="45"/>
      <c r="E259" s="48"/>
      <c r="F259" s="47"/>
      <c r="G259" s="80"/>
      <c r="H259" s="217"/>
      <c r="J259" s="51"/>
      <c r="K259" s="51"/>
      <c r="L259" s="51"/>
      <c r="M259" s="51"/>
      <c r="N259" s="51"/>
      <c r="O259" s="51"/>
      <c r="P259" s="51"/>
    </row>
    <row r="260" spans="1:16" s="50" customFormat="1" ht="28.5">
      <c r="A260" s="166"/>
      <c r="B260" s="43"/>
      <c r="C260" s="45" t="s">
        <v>256</v>
      </c>
      <c r="D260" s="45"/>
      <c r="E260" s="48"/>
      <c r="F260" s="47"/>
      <c r="G260" s="80"/>
      <c r="H260" s="217"/>
      <c r="J260" s="51"/>
      <c r="K260" s="51"/>
      <c r="L260" s="51"/>
      <c r="M260" s="51"/>
      <c r="N260" s="51"/>
      <c r="O260" s="51"/>
      <c r="P260" s="51"/>
    </row>
    <row r="261" spans="1:16" s="50" customFormat="1" ht="28.5">
      <c r="A261" s="166"/>
      <c r="B261" s="43"/>
      <c r="C261" s="45" t="s">
        <v>257</v>
      </c>
      <c r="D261" s="45"/>
      <c r="E261" s="48"/>
      <c r="F261" s="47"/>
      <c r="G261" s="80"/>
      <c r="H261" s="217"/>
      <c r="J261" s="51"/>
      <c r="K261" s="51"/>
      <c r="L261" s="51"/>
      <c r="M261" s="51"/>
      <c r="N261" s="51"/>
      <c r="O261" s="51"/>
      <c r="P261" s="51"/>
    </row>
    <row r="262" spans="1:16" s="50" customFormat="1" ht="28.5">
      <c r="A262" s="166"/>
      <c r="B262" s="43"/>
      <c r="C262" s="45" t="s">
        <v>258</v>
      </c>
      <c r="D262" s="45"/>
      <c r="E262" s="48"/>
      <c r="F262" s="47"/>
      <c r="G262" s="80"/>
      <c r="H262" s="217"/>
      <c r="J262" s="51"/>
      <c r="K262" s="51"/>
      <c r="L262" s="51"/>
      <c r="M262" s="51"/>
      <c r="N262" s="51"/>
      <c r="O262" s="51"/>
      <c r="P262" s="51"/>
    </row>
    <row r="263" spans="1:16" s="50" customFormat="1" ht="28.5">
      <c r="A263" s="166"/>
      <c r="B263" s="43"/>
      <c r="C263" s="45" t="s">
        <v>259</v>
      </c>
      <c r="D263" s="45"/>
      <c r="E263" s="48"/>
      <c r="F263" s="47"/>
      <c r="G263" s="80"/>
      <c r="H263" s="217"/>
      <c r="J263" s="51"/>
      <c r="K263" s="51"/>
      <c r="L263" s="51"/>
      <c r="M263" s="51"/>
      <c r="N263" s="51"/>
      <c r="O263" s="51"/>
      <c r="P263" s="51"/>
    </row>
    <row r="264" spans="1:16" s="50" customFormat="1" ht="28.5">
      <c r="A264" s="166"/>
      <c r="B264" s="43"/>
      <c r="C264" s="45" t="s">
        <v>180</v>
      </c>
      <c r="D264" s="45"/>
      <c r="E264" s="48"/>
      <c r="F264" s="47"/>
      <c r="G264" s="80"/>
      <c r="H264" s="217"/>
      <c r="J264" s="51"/>
      <c r="K264" s="51"/>
      <c r="L264" s="51"/>
      <c r="M264" s="51"/>
      <c r="N264" s="51"/>
      <c r="O264" s="51"/>
      <c r="P264" s="51"/>
    </row>
    <row r="265" spans="1:16" s="50" customFormat="1">
      <c r="A265" s="166"/>
      <c r="B265" s="43"/>
      <c r="C265" s="45" t="s">
        <v>181</v>
      </c>
      <c r="D265" s="45"/>
      <c r="E265" s="48"/>
      <c r="F265" s="47"/>
      <c r="G265" s="80"/>
      <c r="H265" s="217"/>
      <c r="J265" s="51"/>
      <c r="K265" s="51"/>
      <c r="L265" s="51"/>
      <c r="M265" s="51"/>
      <c r="N265" s="51"/>
      <c r="O265" s="51"/>
      <c r="P265" s="51"/>
    </row>
    <row r="266" spans="1:16" s="50" customFormat="1" ht="42.75">
      <c r="A266" s="166"/>
      <c r="B266" s="43"/>
      <c r="C266" s="45" t="s">
        <v>182</v>
      </c>
      <c r="D266" s="45"/>
      <c r="E266" s="48"/>
      <c r="F266" s="47"/>
      <c r="G266" s="80"/>
      <c r="H266" s="217"/>
      <c r="J266" s="51"/>
      <c r="K266" s="51"/>
      <c r="L266" s="51"/>
      <c r="M266" s="51"/>
      <c r="N266" s="51"/>
      <c r="O266" s="51"/>
      <c r="P266" s="51"/>
    </row>
    <row r="267" spans="1:16" s="50" customFormat="1" ht="71.25">
      <c r="A267" s="166"/>
      <c r="B267" s="43"/>
      <c r="C267" s="45" t="s">
        <v>184</v>
      </c>
      <c r="D267" s="45"/>
      <c r="E267" s="48"/>
      <c r="F267" s="47"/>
      <c r="G267" s="80"/>
      <c r="H267" s="217"/>
      <c r="J267" s="51"/>
      <c r="K267" s="51"/>
      <c r="L267" s="51"/>
      <c r="M267" s="51"/>
      <c r="N267" s="51"/>
      <c r="O267" s="51"/>
      <c r="P267" s="51"/>
    </row>
    <row r="268" spans="1:16" s="50" customFormat="1">
      <c r="A268" s="166"/>
      <c r="B268" s="43"/>
      <c r="C268" s="45"/>
      <c r="D268" s="45"/>
      <c r="E268" s="48"/>
      <c r="F268" s="47"/>
      <c r="G268" s="80"/>
      <c r="H268" s="217"/>
      <c r="J268" s="51"/>
      <c r="K268" s="51"/>
      <c r="L268" s="51"/>
      <c r="M268" s="51"/>
      <c r="N268" s="51"/>
      <c r="O268" s="51"/>
      <c r="P268" s="51"/>
    </row>
    <row r="269" spans="1:16" s="50" customFormat="1">
      <c r="A269" s="166"/>
      <c r="B269" s="43"/>
      <c r="C269" s="45" t="s">
        <v>261</v>
      </c>
      <c r="D269" s="45"/>
      <c r="E269" s="48"/>
      <c r="F269" s="47"/>
      <c r="G269" s="80"/>
      <c r="H269" s="217"/>
      <c r="J269" s="51"/>
      <c r="K269" s="51"/>
      <c r="L269" s="51"/>
      <c r="M269" s="51"/>
      <c r="N269" s="51"/>
      <c r="O269" s="51"/>
      <c r="P269" s="51"/>
    </row>
    <row r="270" spans="1:16" s="50" customFormat="1">
      <c r="A270" s="166"/>
      <c r="B270" s="43"/>
      <c r="C270" s="45" t="s">
        <v>165</v>
      </c>
      <c r="D270" s="45"/>
      <c r="E270" s="48"/>
      <c r="F270" s="47"/>
      <c r="G270" s="80"/>
      <c r="H270" s="217"/>
      <c r="J270" s="51"/>
      <c r="K270" s="51"/>
      <c r="L270" s="51"/>
      <c r="M270" s="51"/>
      <c r="N270" s="51"/>
      <c r="O270" s="51"/>
      <c r="P270" s="51"/>
    </row>
    <row r="271" spans="1:16" s="50" customFormat="1" ht="28.5">
      <c r="A271" s="166"/>
      <c r="B271" s="43"/>
      <c r="C271" s="45" t="s">
        <v>262</v>
      </c>
      <c r="D271" s="45"/>
      <c r="E271" s="48"/>
      <c r="F271" s="47"/>
      <c r="G271" s="80"/>
      <c r="H271" s="217"/>
      <c r="J271" s="51"/>
      <c r="K271" s="51"/>
      <c r="L271" s="51"/>
      <c r="M271" s="51"/>
      <c r="N271" s="51"/>
      <c r="O271" s="51"/>
      <c r="P271" s="51"/>
    </row>
    <row r="272" spans="1:16" s="50" customFormat="1" ht="28.5">
      <c r="A272" s="166"/>
      <c r="B272" s="43"/>
      <c r="C272" s="45" t="s">
        <v>263</v>
      </c>
      <c r="D272" s="45"/>
      <c r="E272" s="48"/>
      <c r="F272" s="47"/>
      <c r="G272" s="80"/>
      <c r="H272" s="217"/>
      <c r="J272" s="51"/>
      <c r="K272" s="51"/>
      <c r="L272" s="51"/>
      <c r="M272" s="51"/>
      <c r="N272" s="51"/>
      <c r="O272" s="51"/>
      <c r="P272" s="51"/>
    </row>
    <row r="273" spans="1:16" s="50" customFormat="1" ht="71.25">
      <c r="A273" s="166"/>
      <c r="B273" s="43"/>
      <c r="C273" s="45" t="s">
        <v>264</v>
      </c>
      <c r="D273" s="45"/>
      <c r="E273" s="48"/>
      <c r="F273" s="47"/>
      <c r="G273" s="80"/>
      <c r="H273" s="217"/>
      <c r="J273" s="51"/>
      <c r="K273" s="51"/>
      <c r="L273" s="51"/>
      <c r="M273" s="51"/>
      <c r="N273" s="51"/>
      <c r="O273" s="51"/>
      <c r="P273" s="51"/>
    </row>
    <row r="274" spans="1:16" s="50" customFormat="1" ht="28.5">
      <c r="A274" s="166"/>
      <c r="B274" s="43"/>
      <c r="C274" s="45" t="s">
        <v>265</v>
      </c>
      <c r="D274" s="45"/>
      <c r="E274" s="48"/>
      <c r="F274" s="47"/>
      <c r="G274" s="80"/>
      <c r="H274" s="217"/>
      <c r="J274" s="51"/>
      <c r="K274" s="51"/>
      <c r="L274" s="51"/>
      <c r="M274" s="51"/>
      <c r="N274" s="51"/>
      <c r="O274" s="51"/>
      <c r="P274" s="51"/>
    </row>
    <row r="275" spans="1:16" s="50" customFormat="1" ht="28.5">
      <c r="A275" s="166"/>
      <c r="B275" s="43"/>
      <c r="C275" s="45" t="s">
        <v>266</v>
      </c>
      <c r="D275" s="45"/>
      <c r="E275" s="48"/>
      <c r="F275" s="47"/>
      <c r="G275" s="80"/>
      <c r="H275" s="217"/>
      <c r="J275" s="51"/>
      <c r="K275" s="51"/>
      <c r="L275" s="51"/>
      <c r="M275" s="51"/>
      <c r="N275" s="51"/>
      <c r="O275" s="51"/>
      <c r="P275" s="51"/>
    </row>
    <row r="276" spans="1:16" s="50" customFormat="1" ht="28.5">
      <c r="A276" s="166"/>
      <c r="B276" s="43"/>
      <c r="C276" s="45" t="s">
        <v>267</v>
      </c>
      <c r="D276" s="45"/>
      <c r="E276" s="48"/>
      <c r="F276" s="47"/>
      <c r="G276" s="80"/>
      <c r="H276" s="217"/>
      <c r="J276" s="51"/>
      <c r="K276" s="51"/>
      <c r="L276" s="51"/>
      <c r="M276" s="51"/>
      <c r="N276" s="51"/>
      <c r="O276" s="51"/>
      <c r="P276" s="51"/>
    </row>
    <row r="277" spans="1:16" s="50" customFormat="1" ht="42.75">
      <c r="A277" s="166"/>
      <c r="B277" s="43"/>
      <c r="C277" s="45" t="s">
        <v>268</v>
      </c>
      <c r="D277" s="45"/>
      <c r="E277" s="48"/>
      <c r="F277" s="47"/>
      <c r="G277" s="80"/>
      <c r="H277" s="217"/>
      <c r="J277" s="51"/>
      <c r="K277" s="51"/>
      <c r="L277" s="51"/>
      <c r="M277" s="51"/>
      <c r="N277" s="51"/>
      <c r="O277" s="51"/>
      <c r="P277" s="51"/>
    </row>
    <row r="278" spans="1:16" s="50" customFormat="1" ht="57">
      <c r="A278" s="166"/>
      <c r="B278" s="43"/>
      <c r="C278" s="45" t="s">
        <v>269</v>
      </c>
      <c r="D278" s="45"/>
      <c r="E278" s="48"/>
      <c r="F278" s="47"/>
      <c r="G278" s="80"/>
      <c r="H278" s="217"/>
      <c r="J278" s="51"/>
      <c r="K278" s="51"/>
      <c r="L278" s="51"/>
      <c r="M278" s="51"/>
      <c r="N278" s="51"/>
      <c r="O278" s="51"/>
      <c r="P278" s="51"/>
    </row>
    <row r="279" spans="1:16" s="50" customFormat="1" ht="57">
      <c r="A279" s="166"/>
      <c r="B279" s="43"/>
      <c r="C279" s="45" t="s">
        <v>270</v>
      </c>
      <c r="D279" s="45"/>
      <c r="E279" s="48"/>
      <c r="F279" s="47"/>
      <c r="G279" s="80"/>
      <c r="H279" s="217"/>
      <c r="J279" s="51"/>
      <c r="K279" s="51"/>
      <c r="L279" s="51"/>
      <c r="M279" s="51"/>
      <c r="N279" s="51"/>
      <c r="O279" s="51"/>
      <c r="P279" s="51"/>
    </row>
    <row r="280" spans="1:16" s="50" customFormat="1" ht="57">
      <c r="A280" s="166"/>
      <c r="B280" s="43"/>
      <c r="C280" s="45" t="s">
        <v>271</v>
      </c>
      <c r="D280" s="45"/>
      <c r="E280" s="48"/>
      <c r="F280" s="47"/>
      <c r="G280" s="80"/>
      <c r="H280" s="217"/>
      <c r="J280" s="51"/>
      <c r="K280" s="51"/>
      <c r="L280" s="51"/>
      <c r="M280" s="51"/>
      <c r="N280" s="51"/>
      <c r="O280" s="51"/>
      <c r="P280" s="51"/>
    </row>
    <row r="281" spans="1:16" s="50" customFormat="1" ht="28.5">
      <c r="A281" s="166"/>
      <c r="B281" s="43"/>
      <c r="C281" s="45" t="s">
        <v>170</v>
      </c>
      <c r="D281" s="45"/>
      <c r="E281" s="48"/>
      <c r="F281" s="47"/>
      <c r="G281" s="80"/>
      <c r="H281" s="217"/>
      <c r="J281" s="51"/>
      <c r="K281" s="51"/>
      <c r="L281" s="51"/>
      <c r="M281" s="51"/>
      <c r="N281" s="51"/>
      <c r="O281" s="51"/>
      <c r="P281" s="51"/>
    </row>
    <row r="282" spans="1:16" s="50" customFormat="1">
      <c r="A282" s="166"/>
      <c r="B282" s="43"/>
      <c r="C282" s="45" t="s">
        <v>101</v>
      </c>
      <c r="D282" s="45"/>
      <c r="E282" s="48"/>
      <c r="F282" s="47"/>
      <c r="G282" s="80"/>
      <c r="H282" s="217"/>
      <c r="J282" s="51"/>
      <c r="K282" s="51"/>
      <c r="L282" s="51"/>
      <c r="M282" s="51"/>
      <c r="N282" s="51"/>
      <c r="O282" s="51"/>
      <c r="P282" s="51"/>
    </row>
    <row r="283" spans="1:16" s="50" customFormat="1">
      <c r="A283" s="166"/>
      <c r="B283" s="43"/>
      <c r="C283" s="45" t="s">
        <v>172</v>
      </c>
      <c r="D283" s="45"/>
      <c r="E283" s="48"/>
      <c r="F283" s="47"/>
      <c r="G283" s="80"/>
      <c r="H283" s="217"/>
      <c r="J283" s="51"/>
      <c r="K283" s="51"/>
      <c r="L283" s="51"/>
      <c r="M283" s="51"/>
      <c r="N283" s="51"/>
      <c r="O283" s="51"/>
      <c r="P283" s="51"/>
    </row>
    <row r="284" spans="1:16" s="50" customFormat="1">
      <c r="A284" s="166"/>
      <c r="B284" s="43"/>
      <c r="C284" s="45" t="s">
        <v>272</v>
      </c>
      <c r="D284" s="45"/>
      <c r="E284" s="48"/>
      <c r="F284" s="47"/>
      <c r="G284" s="80"/>
      <c r="H284" s="217"/>
      <c r="J284" s="51"/>
      <c r="K284" s="51"/>
      <c r="L284" s="51"/>
      <c r="M284" s="51"/>
      <c r="N284" s="51"/>
      <c r="O284" s="51"/>
      <c r="P284" s="51"/>
    </row>
    <row r="285" spans="1:16" s="50" customFormat="1">
      <c r="A285" s="166"/>
      <c r="B285" s="43"/>
      <c r="C285" s="45" t="s">
        <v>273</v>
      </c>
      <c r="D285" s="45"/>
      <c r="E285" s="48"/>
      <c r="F285" s="47"/>
      <c r="G285" s="80"/>
      <c r="H285" s="217"/>
      <c r="J285" s="51"/>
      <c r="K285" s="51"/>
      <c r="L285" s="51"/>
      <c r="M285" s="51"/>
      <c r="N285" s="51"/>
      <c r="O285" s="51"/>
      <c r="P285" s="51"/>
    </row>
    <row r="286" spans="1:16" s="50" customFormat="1" ht="28.5">
      <c r="A286" s="166"/>
      <c r="B286" s="43"/>
      <c r="C286" s="45" t="s">
        <v>274</v>
      </c>
      <c r="D286" s="45"/>
      <c r="E286" s="48"/>
      <c r="F286" s="47"/>
      <c r="G286" s="80"/>
      <c r="H286" s="217"/>
      <c r="J286" s="51"/>
      <c r="K286" s="51"/>
      <c r="L286" s="51"/>
      <c r="M286" s="51"/>
      <c r="N286" s="51"/>
      <c r="O286" s="51"/>
      <c r="P286" s="51"/>
    </row>
    <row r="287" spans="1:16" s="50" customFormat="1">
      <c r="A287" s="166"/>
      <c r="B287" s="43"/>
      <c r="C287" s="45" t="s">
        <v>245</v>
      </c>
      <c r="D287" s="45"/>
      <c r="E287" s="48"/>
      <c r="F287" s="47"/>
      <c r="G287" s="80"/>
      <c r="H287" s="217"/>
      <c r="J287" s="51"/>
      <c r="K287" s="51"/>
      <c r="L287" s="51"/>
      <c r="M287" s="51"/>
      <c r="N287" s="51"/>
      <c r="O287" s="51"/>
      <c r="P287" s="51"/>
    </row>
    <row r="288" spans="1:16" s="50" customFormat="1">
      <c r="A288" s="166"/>
      <c r="B288" s="43"/>
      <c r="C288" s="45" t="s">
        <v>173</v>
      </c>
      <c r="D288" s="45"/>
      <c r="E288" s="48"/>
      <c r="F288" s="47"/>
      <c r="G288" s="80"/>
      <c r="H288" s="217"/>
      <c r="J288" s="51"/>
      <c r="K288" s="51"/>
      <c r="L288" s="51"/>
      <c r="M288" s="51"/>
      <c r="N288" s="51"/>
      <c r="O288" s="51"/>
      <c r="P288" s="51"/>
    </row>
    <row r="289" spans="1:16" s="50" customFormat="1">
      <c r="A289" s="166"/>
      <c r="B289" s="43"/>
      <c r="C289" s="45" t="s">
        <v>175</v>
      </c>
      <c r="D289" s="45"/>
      <c r="E289" s="48"/>
      <c r="F289" s="47"/>
      <c r="G289" s="80"/>
      <c r="H289" s="217"/>
      <c r="J289" s="51"/>
      <c r="K289" s="51"/>
      <c r="L289" s="51"/>
      <c r="M289" s="51"/>
      <c r="N289" s="51"/>
      <c r="O289" s="51"/>
      <c r="P289" s="51"/>
    </row>
    <row r="290" spans="1:16" s="50" customFormat="1">
      <c r="A290" s="166"/>
      <c r="B290" s="43"/>
      <c r="C290" s="45" t="s">
        <v>247</v>
      </c>
      <c r="D290" s="45"/>
      <c r="E290" s="48"/>
      <c r="F290" s="47"/>
      <c r="G290" s="80"/>
      <c r="H290" s="217"/>
      <c r="J290" s="51"/>
      <c r="K290" s="51"/>
      <c r="L290" s="51"/>
      <c r="M290" s="51"/>
      <c r="N290" s="51"/>
      <c r="O290" s="51"/>
      <c r="P290" s="51"/>
    </row>
    <row r="291" spans="1:16" s="50" customFormat="1">
      <c r="A291" s="166"/>
      <c r="B291" s="43"/>
      <c r="C291" s="45" t="s">
        <v>248</v>
      </c>
      <c r="D291" s="45"/>
      <c r="E291" s="48"/>
      <c r="F291" s="47"/>
      <c r="G291" s="80"/>
      <c r="H291" s="217"/>
      <c r="J291" s="51"/>
      <c r="K291" s="51"/>
      <c r="L291" s="51"/>
      <c r="M291" s="51"/>
      <c r="N291" s="51"/>
      <c r="O291" s="51"/>
      <c r="P291" s="51"/>
    </row>
    <row r="292" spans="1:16" s="50" customFormat="1" ht="57">
      <c r="A292" s="166"/>
      <c r="B292" s="43"/>
      <c r="C292" s="45" t="s">
        <v>275</v>
      </c>
      <c r="D292" s="45"/>
      <c r="E292" s="48"/>
      <c r="F292" s="47"/>
      <c r="G292" s="80"/>
      <c r="H292" s="217"/>
      <c r="J292" s="51"/>
      <c r="K292" s="51"/>
      <c r="L292" s="51"/>
      <c r="M292" s="51"/>
      <c r="N292" s="51"/>
      <c r="O292" s="51"/>
      <c r="P292" s="51"/>
    </row>
    <row r="293" spans="1:16" s="50" customFormat="1">
      <c r="A293" s="166"/>
      <c r="B293" s="43"/>
      <c r="C293" s="45" t="s">
        <v>276</v>
      </c>
      <c r="D293" s="45"/>
      <c r="E293" s="48"/>
      <c r="F293" s="47"/>
      <c r="G293" s="80"/>
      <c r="H293" s="217"/>
      <c r="J293" s="51"/>
      <c r="K293" s="51"/>
      <c r="L293" s="51"/>
      <c r="M293" s="51"/>
      <c r="N293" s="51"/>
      <c r="O293" s="51"/>
      <c r="P293" s="51"/>
    </row>
    <row r="294" spans="1:16" s="50" customFormat="1" ht="28.5">
      <c r="A294" s="166"/>
      <c r="B294" s="43"/>
      <c r="C294" s="45" t="s">
        <v>177</v>
      </c>
      <c r="D294" s="45"/>
      <c r="E294" s="48"/>
      <c r="F294" s="47"/>
      <c r="G294" s="80"/>
      <c r="H294" s="217"/>
      <c r="J294" s="51"/>
      <c r="K294" s="51"/>
      <c r="L294" s="51"/>
      <c r="M294" s="51"/>
      <c r="N294" s="51"/>
      <c r="O294" s="51"/>
      <c r="P294" s="51"/>
    </row>
    <row r="295" spans="1:16" s="50" customFormat="1">
      <c r="A295" s="166"/>
      <c r="B295" s="43"/>
      <c r="C295" s="45" t="s">
        <v>178</v>
      </c>
      <c r="D295" s="45"/>
      <c r="E295" s="48"/>
      <c r="F295" s="47"/>
      <c r="G295" s="80"/>
      <c r="H295" s="217"/>
      <c r="J295" s="51"/>
      <c r="K295" s="51"/>
      <c r="L295" s="51"/>
      <c r="M295" s="51"/>
      <c r="N295" s="51"/>
      <c r="O295" s="51"/>
      <c r="P295" s="51"/>
    </row>
    <row r="296" spans="1:16" s="50" customFormat="1" ht="28.5">
      <c r="A296" s="166"/>
      <c r="B296" s="43"/>
      <c r="C296" s="45" t="s">
        <v>277</v>
      </c>
      <c r="D296" s="45"/>
      <c r="E296" s="48"/>
      <c r="F296" s="47"/>
      <c r="G296" s="80"/>
      <c r="H296" s="217"/>
      <c r="J296" s="51"/>
      <c r="K296" s="51"/>
      <c r="L296" s="51"/>
      <c r="M296" s="51"/>
      <c r="N296" s="51"/>
      <c r="O296" s="51"/>
      <c r="P296" s="51"/>
    </row>
    <row r="297" spans="1:16" s="50" customFormat="1">
      <c r="A297" s="166"/>
      <c r="B297" s="43"/>
      <c r="C297" s="45" t="s">
        <v>278</v>
      </c>
      <c r="D297" s="45"/>
      <c r="E297" s="48"/>
      <c r="F297" s="47"/>
      <c r="G297" s="80"/>
      <c r="H297" s="217"/>
      <c r="J297" s="51"/>
      <c r="K297" s="51"/>
      <c r="L297" s="51"/>
      <c r="M297" s="51"/>
      <c r="N297" s="51"/>
      <c r="O297" s="51"/>
      <c r="P297" s="51"/>
    </row>
    <row r="298" spans="1:16" s="50" customFormat="1">
      <c r="A298" s="166"/>
      <c r="B298" s="43"/>
      <c r="C298" s="45" t="s">
        <v>279</v>
      </c>
      <c r="D298" s="45"/>
      <c r="E298" s="48"/>
      <c r="F298" s="47"/>
      <c r="G298" s="80"/>
      <c r="H298" s="217"/>
      <c r="J298" s="51"/>
      <c r="K298" s="51"/>
      <c r="L298" s="51"/>
      <c r="M298" s="51"/>
      <c r="N298" s="51"/>
      <c r="O298" s="51"/>
      <c r="P298" s="51"/>
    </row>
    <row r="299" spans="1:16" s="50" customFormat="1" ht="28.5">
      <c r="A299" s="166"/>
      <c r="B299" s="43"/>
      <c r="C299" s="45" t="s">
        <v>280</v>
      </c>
      <c r="D299" s="45"/>
      <c r="E299" s="48"/>
      <c r="F299" s="47"/>
      <c r="G299" s="80"/>
      <c r="H299" s="217"/>
      <c r="J299" s="51"/>
      <c r="K299" s="51"/>
      <c r="L299" s="51"/>
      <c r="M299" s="51"/>
      <c r="N299" s="51"/>
      <c r="O299" s="51"/>
      <c r="P299" s="51"/>
    </row>
    <row r="300" spans="1:16" s="50" customFormat="1">
      <c r="A300" s="166"/>
      <c r="B300" s="43"/>
      <c r="C300" s="45" t="s">
        <v>281</v>
      </c>
      <c r="D300" s="45"/>
      <c r="E300" s="48"/>
      <c r="F300" s="47"/>
      <c r="G300" s="80"/>
      <c r="H300" s="217"/>
      <c r="J300" s="51"/>
      <c r="K300" s="51"/>
      <c r="L300" s="51"/>
      <c r="M300" s="51"/>
      <c r="N300" s="51"/>
      <c r="O300" s="51"/>
      <c r="P300" s="51"/>
    </row>
    <row r="301" spans="1:16" s="50" customFormat="1" ht="28.5">
      <c r="A301" s="166"/>
      <c r="B301" s="43"/>
      <c r="C301" s="45" t="s">
        <v>180</v>
      </c>
      <c r="D301" s="45"/>
      <c r="E301" s="48"/>
      <c r="F301" s="47"/>
      <c r="G301" s="80"/>
      <c r="H301" s="217"/>
      <c r="J301" s="51"/>
      <c r="K301" s="51"/>
      <c r="L301" s="51"/>
      <c r="M301" s="51"/>
      <c r="N301" s="51"/>
      <c r="O301" s="51"/>
      <c r="P301" s="51"/>
    </row>
    <row r="302" spans="1:16" s="50" customFormat="1">
      <c r="A302" s="166"/>
      <c r="B302" s="43"/>
      <c r="C302" s="45" t="s">
        <v>181</v>
      </c>
      <c r="D302" s="45"/>
      <c r="E302" s="48"/>
      <c r="F302" s="47"/>
      <c r="G302" s="80"/>
      <c r="H302" s="217"/>
      <c r="J302" s="51"/>
      <c r="K302" s="51"/>
      <c r="L302" s="51"/>
      <c r="M302" s="51"/>
      <c r="N302" s="51"/>
      <c r="O302" s="51"/>
      <c r="P302" s="51"/>
    </row>
    <row r="303" spans="1:16" s="50" customFormat="1" ht="42.75">
      <c r="A303" s="166"/>
      <c r="B303" s="43"/>
      <c r="C303" s="45" t="s">
        <v>182</v>
      </c>
      <c r="D303" s="45"/>
      <c r="E303" s="48"/>
      <c r="F303" s="47"/>
      <c r="G303" s="80"/>
      <c r="H303" s="217"/>
      <c r="J303" s="51"/>
      <c r="K303" s="51"/>
      <c r="L303" s="51"/>
      <c r="M303" s="51"/>
      <c r="N303" s="51"/>
      <c r="O303" s="51"/>
      <c r="P303" s="51"/>
    </row>
    <row r="304" spans="1:16" s="50" customFormat="1" ht="71.25">
      <c r="A304" s="166"/>
      <c r="B304" s="43"/>
      <c r="C304" s="45" t="s">
        <v>184</v>
      </c>
      <c r="D304" s="45"/>
      <c r="E304" s="48"/>
      <c r="F304" s="47"/>
      <c r="G304" s="80"/>
      <c r="H304" s="217"/>
      <c r="J304" s="51"/>
      <c r="K304" s="51"/>
      <c r="L304" s="51"/>
      <c r="M304" s="51"/>
      <c r="N304" s="51"/>
      <c r="O304" s="51"/>
      <c r="P304" s="51"/>
    </row>
    <row r="305" spans="1:16" s="50" customFormat="1">
      <c r="A305" s="166"/>
      <c r="B305" s="43"/>
      <c r="C305" s="45"/>
      <c r="D305" s="45"/>
      <c r="E305" s="48"/>
      <c r="F305" s="47"/>
      <c r="G305" s="80"/>
      <c r="H305" s="217"/>
      <c r="J305" s="51"/>
      <c r="K305" s="51"/>
      <c r="L305" s="51"/>
      <c r="M305" s="51"/>
      <c r="N305" s="51"/>
      <c r="O305" s="51"/>
      <c r="P305" s="51"/>
    </row>
    <row r="306" spans="1:16" s="50" customFormat="1" ht="15">
      <c r="A306" s="166"/>
      <c r="B306" s="57"/>
      <c r="C306" s="120" t="s">
        <v>443</v>
      </c>
      <c r="D306" s="121"/>
      <c r="E306" s="204"/>
      <c r="F306" s="122"/>
      <c r="G306" s="123"/>
      <c r="H306" s="228"/>
      <c r="J306" s="51"/>
      <c r="K306" s="51"/>
      <c r="L306" s="51"/>
      <c r="M306" s="51"/>
      <c r="N306" s="51"/>
      <c r="O306" s="51"/>
      <c r="P306" s="51"/>
    </row>
    <row r="307" spans="1:16" s="50" customFormat="1">
      <c r="A307" s="166"/>
      <c r="B307" s="124"/>
      <c r="C307" s="125"/>
      <c r="D307" s="125"/>
      <c r="E307" s="205"/>
      <c r="F307" s="126"/>
      <c r="G307" s="127"/>
      <c r="H307" s="230"/>
      <c r="J307" s="51"/>
      <c r="K307" s="51"/>
      <c r="L307" s="51"/>
      <c r="M307" s="51"/>
      <c r="N307" s="51"/>
      <c r="O307" s="51"/>
      <c r="P307" s="51"/>
    </row>
    <row r="308" spans="1:16" s="50" customFormat="1" ht="71.25">
      <c r="A308" s="166">
        <f>+$A$219</f>
        <v>2</v>
      </c>
      <c r="B308" s="44">
        <v>1</v>
      </c>
      <c r="C308" s="99" t="s">
        <v>368</v>
      </c>
      <c r="D308" s="99"/>
      <c r="E308" s="199">
        <v>128.26</v>
      </c>
      <c r="F308" s="83" t="s">
        <v>16</v>
      </c>
      <c r="G308" s="84"/>
      <c r="H308" s="217">
        <f>ROUND(E308*G308,2)</f>
        <v>0</v>
      </c>
      <c r="J308" s="51"/>
      <c r="K308" s="51"/>
      <c r="L308" s="51"/>
      <c r="M308" s="51"/>
      <c r="N308" s="51" t="s">
        <v>444</v>
      </c>
      <c r="O308" s="51"/>
      <c r="P308" s="51"/>
    </row>
    <row r="309" spans="1:16" s="50" customFormat="1">
      <c r="A309" s="166"/>
      <c r="B309" s="44"/>
      <c r="C309" s="99"/>
      <c r="D309" s="99"/>
      <c r="E309" s="199"/>
      <c r="F309" s="83"/>
      <c r="G309" s="84"/>
      <c r="H309" s="227"/>
      <c r="I309" s="55"/>
      <c r="J309" s="51"/>
      <c r="K309" s="51"/>
      <c r="L309" s="51"/>
      <c r="M309" s="51"/>
      <c r="N309" s="51">
        <v>110</v>
      </c>
      <c r="O309" s="51"/>
      <c r="P309" s="51"/>
    </row>
    <row r="310" spans="1:16" s="50" customFormat="1" ht="57">
      <c r="A310" s="166">
        <f>+$A$219</f>
        <v>2</v>
      </c>
      <c r="B310" s="44">
        <f>+B308+1</f>
        <v>2</v>
      </c>
      <c r="C310" s="45" t="s">
        <v>446</v>
      </c>
      <c r="D310" s="99"/>
      <c r="E310" s="199">
        <f>16.26*0.3</f>
        <v>4.8780000000000001</v>
      </c>
      <c r="F310" s="83" t="s">
        <v>13</v>
      </c>
      <c r="G310" s="84"/>
      <c r="H310" s="217">
        <f>ROUND(E310*G310,2)</f>
        <v>0</v>
      </c>
      <c r="J310" s="51"/>
      <c r="K310" s="51"/>
      <c r="L310" s="51"/>
      <c r="M310" s="51"/>
      <c r="N310" s="51"/>
      <c r="O310" s="51"/>
      <c r="P310" s="51"/>
    </row>
    <row r="311" spans="1:16" s="50" customFormat="1">
      <c r="A311" s="166"/>
      <c r="B311" s="44"/>
      <c r="C311" s="99"/>
      <c r="D311" s="99"/>
      <c r="E311" s="199"/>
      <c r="F311" s="83"/>
      <c r="G311" s="84"/>
      <c r="H311" s="227"/>
      <c r="I311" s="55"/>
      <c r="J311" s="51"/>
      <c r="K311" s="51"/>
      <c r="L311" s="51"/>
      <c r="M311" s="51"/>
      <c r="N311" s="51"/>
      <c r="O311" s="51"/>
      <c r="P311" s="51"/>
    </row>
    <row r="312" spans="1:16" s="50" customFormat="1" ht="85.5">
      <c r="A312" s="166">
        <f>+$A$219</f>
        <v>2</v>
      </c>
      <c r="B312" s="44">
        <f t="shared" ref="B312" si="35">+B310+1</f>
        <v>3</v>
      </c>
      <c r="C312" s="99" t="s">
        <v>445</v>
      </c>
      <c r="D312" s="99"/>
      <c r="E312" s="199">
        <f>(14.65+10.5+7.75)*0.81</f>
        <v>26.649000000000001</v>
      </c>
      <c r="F312" s="83" t="s">
        <v>13</v>
      </c>
      <c r="G312" s="84"/>
      <c r="H312" s="217">
        <f>ROUND(E312*G312,2)</f>
        <v>0</v>
      </c>
      <c r="J312" s="51"/>
      <c r="K312" s="51"/>
      <c r="L312" s="51"/>
      <c r="M312" s="51"/>
      <c r="N312" s="51"/>
      <c r="O312" s="51"/>
      <c r="P312" s="51"/>
    </row>
    <row r="313" spans="1:16" s="50" customFormat="1">
      <c r="A313" s="166"/>
      <c r="B313" s="44"/>
      <c r="C313" s="99"/>
      <c r="D313" s="99"/>
      <c r="E313" s="199"/>
      <c r="F313" s="83"/>
      <c r="G313" s="84"/>
      <c r="H313" s="227"/>
      <c r="I313" s="55"/>
      <c r="J313" s="51"/>
      <c r="K313" s="51"/>
      <c r="L313" s="51"/>
      <c r="M313" s="51"/>
      <c r="N313" s="51"/>
      <c r="O313" s="51"/>
      <c r="P313" s="51"/>
    </row>
    <row r="314" spans="1:16" s="50" customFormat="1" ht="71.25">
      <c r="A314" s="166">
        <f>+$A$219</f>
        <v>2</v>
      </c>
      <c r="B314" s="44">
        <f t="shared" ref="B314" si="36">+B312+1</f>
        <v>4</v>
      </c>
      <c r="C314" s="128" t="s">
        <v>526</v>
      </c>
      <c r="D314" s="99"/>
      <c r="E314" s="199">
        <f>(110+7.75+10.5)*0.4</f>
        <v>51.300000000000004</v>
      </c>
      <c r="F314" s="83" t="s">
        <v>13</v>
      </c>
      <c r="G314" s="84"/>
      <c r="H314" s="217">
        <f>ROUND(E314*G314,2)</f>
        <v>0</v>
      </c>
      <c r="J314" s="51"/>
      <c r="K314" s="51"/>
      <c r="L314" s="51"/>
      <c r="M314" s="51"/>
      <c r="N314" s="51"/>
      <c r="O314" s="51"/>
      <c r="P314" s="51"/>
    </row>
    <row r="315" spans="1:16" s="50" customFormat="1">
      <c r="A315" s="166"/>
      <c r="B315" s="44"/>
      <c r="C315" s="99"/>
      <c r="D315" s="99"/>
      <c r="E315" s="199"/>
      <c r="F315" s="83"/>
      <c r="G315" s="84"/>
      <c r="H315" s="227"/>
      <c r="I315" s="55"/>
      <c r="J315" s="51"/>
      <c r="K315" s="51"/>
      <c r="L315" s="51"/>
      <c r="M315" s="51"/>
      <c r="N315" s="51"/>
      <c r="O315" s="51"/>
      <c r="P315" s="51"/>
    </row>
    <row r="316" spans="1:16" s="50" customFormat="1" ht="71.25">
      <c r="A316" s="166">
        <f t="shared" ref="A316" si="37">+$A$219</f>
        <v>2</v>
      </c>
      <c r="B316" s="44">
        <f t="shared" ref="B316" si="38">+B314+1</f>
        <v>5</v>
      </c>
      <c r="C316" s="99" t="s">
        <v>448</v>
      </c>
      <c r="D316" s="99"/>
      <c r="E316" s="199">
        <f>165*2</f>
        <v>330</v>
      </c>
      <c r="F316" s="83" t="s">
        <v>13</v>
      </c>
      <c r="G316" s="84"/>
      <c r="H316" s="217">
        <f>ROUND(E316*G316,2)</f>
        <v>0</v>
      </c>
      <c r="J316" s="129"/>
      <c r="K316" s="51"/>
      <c r="L316" s="51"/>
      <c r="M316" s="51"/>
      <c r="N316" s="51"/>
      <c r="O316" s="51"/>
      <c r="P316" s="51"/>
    </row>
    <row r="317" spans="1:16" s="50" customFormat="1">
      <c r="A317" s="166"/>
      <c r="B317" s="44"/>
      <c r="C317" s="99"/>
      <c r="D317" s="99"/>
      <c r="E317" s="199"/>
      <c r="F317" s="83"/>
      <c r="G317" s="84"/>
      <c r="H317" s="227"/>
      <c r="I317" s="55"/>
      <c r="J317" s="51"/>
      <c r="K317" s="51"/>
      <c r="L317" s="51"/>
      <c r="M317" s="51"/>
      <c r="N317" s="51"/>
      <c r="O317" s="51"/>
      <c r="P317" s="51"/>
    </row>
    <row r="318" spans="1:16" s="50" customFormat="1" ht="71.25">
      <c r="A318" s="166">
        <f>+$A$219</f>
        <v>2</v>
      </c>
      <c r="B318" s="44">
        <f t="shared" ref="B318" si="39">+B316+1</f>
        <v>6</v>
      </c>
      <c r="C318" s="99" t="s">
        <v>447</v>
      </c>
      <c r="D318" s="99"/>
      <c r="E318" s="199">
        <f>+(27*2)+(41.5*0.25)+(0.65*0.25*2)</f>
        <v>64.7</v>
      </c>
      <c r="F318" s="83" t="s">
        <v>13</v>
      </c>
      <c r="G318" s="84"/>
      <c r="H318" s="217">
        <f>ROUND(E318*G318,2)</f>
        <v>0</v>
      </c>
      <c r="J318" s="51"/>
      <c r="K318" s="51"/>
      <c r="L318" s="51"/>
      <c r="M318" s="51"/>
      <c r="N318" s="51"/>
      <c r="O318" s="51"/>
      <c r="P318" s="51"/>
    </row>
    <row r="319" spans="1:16" s="50" customFormat="1">
      <c r="A319" s="166"/>
      <c r="B319" s="44"/>
      <c r="C319" s="99"/>
      <c r="D319" s="99"/>
      <c r="E319" s="199"/>
      <c r="F319" s="83"/>
      <c r="G319" s="84"/>
      <c r="H319" s="227"/>
      <c r="I319" s="55"/>
      <c r="J319" s="51"/>
      <c r="K319" s="51"/>
      <c r="L319" s="51"/>
      <c r="M319" s="51"/>
      <c r="N319" s="51"/>
      <c r="O319" s="51"/>
      <c r="P319" s="51"/>
    </row>
    <row r="320" spans="1:16" s="50" customFormat="1" ht="71.25">
      <c r="A320" s="166">
        <f>+$A$219</f>
        <v>2</v>
      </c>
      <c r="B320" s="44">
        <f t="shared" ref="B320" si="40">+B318+1</f>
        <v>7</v>
      </c>
      <c r="C320" s="130" t="s">
        <v>449</v>
      </c>
      <c r="D320" s="99"/>
      <c r="E320" s="199">
        <f>+(27*2)+(41.5*0.25)+(0.65*0.25*2)-(9*0.25)</f>
        <v>62.45</v>
      </c>
      <c r="F320" s="83" t="s">
        <v>13</v>
      </c>
      <c r="G320" s="84"/>
      <c r="H320" s="217">
        <f>ROUND(E320*G320,2)</f>
        <v>0</v>
      </c>
      <c r="J320" s="51"/>
      <c r="K320" s="51"/>
      <c r="L320" s="51"/>
      <c r="M320" s="51"/>
      <c r="N320" s="51"/>
      <c r="O320" s="51"/>
      <c r="P320" s="51"/>
    </row>
    <row r="321" spans="1:16" s="50" customFormat="1">
      <c r="A321" s="166"/>
      <c r="B321" s="44"/>
      <c r="C321" s="99"/>
      <c r="D321" s="99"/>
      <c r="E321" s="199"/>
      <c r="F321" s="83"/>
      <c r="G321" s="84"/>
      <c r="H321" s="227"/>
      <c r="I321" s="55"/>
      <c r="J321" s="51"/>
      <c r="K321" s="51"/>
      <c r="L321" s="51"/>
      <c r="M321" s="51"/>
      <c r="N321" s="51"/>
      <c r="O321" s="51"/>
      <c r="P321" s="51"/>
    </row>
    <row r="322" spans="1:16" s="50" customFormat="1" ht="71.25">
      <c r="A322" s="166">
        <f>+$A$219</f>
        <v>2</v>
      </c>
      <c r="B322" s="44">
        <f t="shared" ref="B322" si="41">+B320+1</f>
        <v>8</v>
      </c>
      <c r="C322" s="99" t="s">
        <v>450</v>
      </c>
      <c r="D322" s="99"/>
      <c r="E322" s="199">
        <f>9*2.5*3.05</f>
        <v>68.625</v>
      </c>
      <c r="F322" s="83" t="s">
        <v>13</v>
      </c>
      <c r="G322" s="84"/>
      <c r="H322" s="217">
        <f>ROUND(E322*G322,2)</f>
        <v>0</v>
      </c>
      <c r="J322" s="51"/>
      <c r="K322" s="51"/>
      <c r="L322" s="51"/>
      <c r="M322" s="51"/>
      <c r="N322" s="51"/>
      <c r="O322" s="51"/>
      <c r="P322" s="51"/>
    </row>
    <row r="323" spans="1:16" s="50" customFormat="1">
      <c r="A323" s="166"/>
      <c r="B323" s="44"/>
      <c r="C323" s="99"/>
      <c r="D323" s="99"/>
      <c r="E323" s="199"/>
      <c r="F323" s="83"/>
      <c r="G323" s="84"/>
      <c r="H323" s="227"/>
      <c r="I323" s="55"/>
      <c r="J323" s="51"/>
      <c r="K323" s="51"/>
      <c r="L323" s="51"/>
      <c r="M323" s="51"/>
      <c r="N323" s="51"/>
      <c r="O323" s="51"/>
      <c r="P323" s="51"/>
    </row>
    <row r="324" spans="1:16" s="50" customFormat="1" ht="71.25">
      <c r="A324" s="166">
        <f t="shared" ref="A324" si="42">+$A$219</f>
        <v>2</v>
      </c>
      <c r="B324" s="44">
        <f t="shared" ref="B324" si="43">+B322+1</f>
        <v>9</v>
      </c>
      <c r="C324" s="99" t="s">
        <v>451</v>
      </c>
      <c r="D324" s="99"/>
      <c r="E324" s="199">
        <f>61*2</f>
        <v>122</v>
      </c>
      <c r="F324" s="83" t="s">
        <v>13</v>
      </c>
      <c r="G324" s="84"/>
      <c r="H324" s="217">
        <f>ROUND(E324*G324,2)</f>
        <v>0</v>
      </c>
      <c r="J324" s="129"/>
      <c r="K324" s="51"/>
      <c r="L324" s="51"/>
      <c r="M324" s="51"/>
      <c r="N324" s="51"/>
      <c r="O324" s="51"/>
      <c r="P324" s="51"/>
    </row>
    <row r="325" spans="1:16" s="50" customFormat="1">
      <c r="A325" s="166"/>
      <c r="B325" s="44"/>
      <c r="C325" s="99"/>
      <c r="D325" s="99"/>
      <c r="E325" s="199"/>
      <c r="F325" s="83"/>
      <c r="G325" s="84"/>
      <c r="H325" s="227"/>
      <c r="I325" s="55"/>
      <c r="J325" s="51"/>
      <c r="K325" s="51"/>
      <c r="L325" s="51"/>
      <c r="M325" s="51"/>
      <c r="N325" s="51"/>
      <c r="O325" s="51"/>
      <c r="P325" s="51"/>
    </row>
    <row r="326" spans="1:16" s="50" customFormat="1" ht="71.25">
      <c r="A326" s="166">
        <f>+$A$219</f>
        <v>2</v>
      </c>
      <c r="B326" s="44">
        <f t="shared" ref="B326" si="44">+B324+1</f>
        <v>10</v>
      </c>
      <c r="C326" s="99" t="s">
        <v>452</v>
      </c>
      <c r="D326" s="99"/>
      <c r="E326" s="199">
        <f>+(27*2)+(41.5*0.25)+(0.65*0.25*2)-(3.05*0.25*10)</f>
        <v>57.075000000000003</v>
      </c>
      <c r="F326" s="83" t="s">
        <v>13</v>
      </c>
      <c r="G326" s="84"/>
      <c r="H326" s="217">
        <f>ROUND(E326*G326,2)</f>
        <v>0</v>
      </c>
      <c r="J326" s="51"/>
      <c r="K326" s="51"/>
      <c r="L326" s="51"/>
      <c r="M326" s="51"/>
      <c r="N326" s="51"/>
      <c r="O326" s="51"/>
      <c r="P326" s="51"/>
    </row>
    <row r="327" spans="1:16" s="50" customFormat="1">
      <c r="A327" s="166"/>
      <c r="B327" s="44"/>
      <c r="C327" s="99"/>
      <c r="D327" s="99"/>
      <c r="E327" s="199"/>
      <c r="F327" s="83"/>
      <c r="G327" s="84"/>
      <c r="H327" s="227"/>
      <c r="I327" s="55"/>
      <c r="J327" s="51"/>
      <c r="K327" s="51"/>
      <c r="L327" s="51"/>
      <c r="M327" s="51"/>
      <c r="N327" s="51"/>
      <c r="O327" s="51"/>
      <c r="P327" s="51"/>
    </row>
    <row r="328" spans="1:16" s="50" customFormat="1" ht="71.25">
      <c r="A328" s="166">
        <f>+$A$219</f>
        <v>2</v>
      </c>
      <c r="B328" s="44">
        <f t="shared" ref="B328" si="45">+B326+1</f>
        <v>11</v>
      </c>
      <c r="C328" s="99" t="s">
        <v>453</v>
      </c>
      <c r="D328" s="99"/>
      <c r="E328" s="199">
        <f>+E326</f>
        <v>57.075000000000003</v>
      </c>
      <c r="F328" s="83" t="s">
        <v>13</v>
      </c>
      <c r="G328" s="84"/>
      <c r="H328" s="217">
        <f>ROUND(E328*G328,2)</f>
        <v>0</v>
      </c>
      <c r="J328" s="51"/>
      <c r="K328" s="51"/>
      <c r="L328" s="51"/>
      <c r="M328" s="51"/>
      <c r="N328" s="51"/>
      <c r="O328" s="51"/>
      <c r="P328" s="51"/>
    </row>
    <row r="329" spans="1:16" s="50" customFormat="1">
      <c r="A329" s="166"/>
      <c r="B329" s="44"/>
      <c r="C329" s="99"/>
      <c r="D329" s="99"/>
      <c r="E329" s="199"/>
      <c r="F329" s="83"/>
      <c r="G329" s="84"/>
      <c r="H329" s="227"/>
      <c r="I329" s="55"/>
      <c r="J329" s="51"/>
      <c r="K329" s="51"/>
      <c r="L329" s="51"/>
      <c r="M329" s="51"/>
      <c r="N329" s="51"/>
      <c r="O329" s="51"/>
      <c r="P329" s="51"/>
    </row>
    <row r="330" spans="1:16" s="50" customFormat="1" ht="71.25">
      <c r="A330" s="166">
        <f>+$A$219</f>
        <v>2</v>
      </c>
      <c r="B330" s="44">
        <f t="shared" ref="B330" si="46">+B328+1</f>
        <v>12</v>
      </c>
      <c r="C330" s="130" t="s">
        <v>454</v>
      </c>
      <c r="D330" s="99"/>
      <c r="E330" s="199">
        <f>+E328</f>
        <v>57.075000000000003</v>
      </c>
      <c r="F330" s="83" t="s">
        <v>13</v>
      </c>
      <c r="G330" s="84"/>
      <c r="H330" s="217">
        <f>ROUND(E330*G330,2)</f>
        <v>0</v>
      </c>
      <c r="J330" s="51"/>
      <c r="K330" s="51"/>
      <c r="L330" s="51"/>
      <c r="M330" s="51"/>
      <c r="N330" s="51"/>
      <c r="O330" s="51"/>
      <c r="P330" s="51"/>
    </row>
    <row r="331" spans="1:16" s="50" customFormat="1">
      <c r="A331" s="166"/>
      <c r="B331" s="44"/>
      <c r="C331" s="99"/>
      <c r="D331" s="99"/>
      <c r="E331" s="199"/>
      <c r="F331" s="83"/>
      <c r="G331" s="84"/>
      <c r="H331" s="227"/>
      <c r="I331" s="55"/>
      <c r="J331" s="51"/>
      <c r="K331" s="51"/>
      <c r="L331" s="51"/>
      <c r="M331" s="51"/>
      <c r="N331" s="51"/>
      <c r="O331" s="51"/>
      <c r="P331" s="51"/>
    </row>
    <row r="332" spans="1:16" s="50" customFormat="1" ht="71.25">
      <c r="A332" s="166">
        <f>+$A$219</f>
        <v>2</v>
      </c>
      <c r="B332" s="44">
        <f t="shared" ref="B332" si="47">+B330+1</f>
        <v>13</v>
      </c>
      <c r="C332" s="99" t="s">
        <v>455</v>
      </c>
      <c r="D332" s="99"/>
      <c r="E332" s="199">
        <f>7*2.5*1.05</f>
        <v>18.375</v>
      </c>
      <c r="F332" s="83" t="s">
        <v>13</v>
      </c>
      <c r="G332" s="84"/>
      <c r="H332" s="217">
        <f>ROUND(E332*G332,2)</f>
        <v>0</v>
      </c>
      <c r="J332" s="51"/>
      <c r="K332" s="51"/>
      <c r="L332" s="51"/>
      <c r="M332" s="51"/>
      <c r="N332" s="51"/>
      <c r="O332" s="51"/>
      <c r="P332" s="51"/>
    </row>
    <row r="333" spans="1:16" s="50" customFormat="1">
      <c r="A333" s="166"/>
      <c r="B333" s="44"/>
      <c r="C333" s="99"/>
      <c r="D333" s="99"/>
      <c r="E333" s="199"/>
      <c r="F333" s="83"/>
      <c r="G333" s="84"/>
      <c r="H333" s="227"/>
      <c r="I333" s="55"/>
      <c r="J333" s="51"/>
      <c r="K333" s="51"/>
      <c r="L333" s="51"/>
      <c r="M333" s="51"/>
      <c r="N333" s="51"/>
      <c r="O333" s="51"/>
      <c r="P333" s="51"/>
    </row>
    <row r="334" spans="1:16" s="50" customFormat="1" ht="71.25">
      <c r="A334" s="166">
        <f>+$A$219</f>
        <v>2</v>
      </c>
      <c r="B334" s="44">
        <f t="shared" ref="B334" si="48">+B332+1</f>
        <v>14</v>
      </c>
      <c r="C334" s="99" t="s">
        <v>456</v>
      </c>
      <c r="D334" s="99"/>
      <c r="E334" s="199">
        <f>4*1.55*1.05</f>
        <v>6.5100000000000007</v>
      </c>
      <c r="F334" s="83" t="s">
        <v>13</v>
      </c>
      <c r="G334" s="84"/>
      <c r="H334" s="217">
        <f>ROUND(E334*G334,2)</f>
        <v>0</v>
      </c>
      <c r="J334" s="51"/>
      <c r="K334" s="51"/>
      <c r="L334" s="51"/>
      <c r="M334" s="51"/>
      <c r="N334" s="51"/>
      <c r="O334" s="51"/>
      <c r="P334" s="51"/>
    </row>
    <row r="335" spans="1:16" s="50" customFormat="1">
      <c r="A335" s="166"/>
      <c r="B335" s="44"/>
      <c r="C335" s="99"/>
      <c r="D335" s="99"/>
      <c r="E335" s="199"/>
      <c r="F335" s="83"/>
      <c r="G335" s="84"/>
      <c r="H335" s="227"/>
      <c r="I335" s="55"/>
      <c r="J335" s="51"/>
      <c r="K335" s="51"/>
      <c r="L335" s="51"/>
      <c r="M335" s="51"/>
      <c r="N335" s="51"/>
      <c r="O335" s="51"/>
      <c r="P335" s="51"/>
    </row>
    <row r="336" spans="1:16" s="50" customFormat="1" ht="71.25">
      <c r="A336" s="166">
        <f>+$A$219</f>
        <v>2</v>
      </c>
      <c r="B336" s="44">
        <f t="shared" ref="B336" si="49">+B334+1</f>
        <v>15</v>
      </c>
      <c r="C336" s="99" t="s">
        <v>457</v>
      </c>
      <c r="D336" s="99"/>
      <c r="E336" s="199">
        <f>8*1.55*3.05</f>
        <v>37.82</v>
      </c>
      <c r="F336" s="83" t="s">
        <v>13</v>
      </c>
      <c r="G336" s="84"/>
      <c r="H336" s="217">
        <f>ROUND(E336*G336,2)</f>
        <v>0</v>
      </c>
      <c r="J336" s="51"/>
      <c r="K336" s="51"/>
      <c r="L336" s="51"/>
      <c r="M336" s="51"/>
      <c r="N336" s="51"/>
      <c r="O336" s="51"/>
      <c r="P336" s="51"/>
    </row>
    <row r="337" spans="1:16" s="50" customFormat="1">
      <c r="A337" s="166"/>
      <c r="B337" s="44"/>
      <c r="C337" s="99"/>
      <c r="D337" s="99"/>
      <c r="E337" s="199"/>
      <c r="F337" s="83"/>
      <c r="G337" s="84"/>
      <c r="H337" s="227"/>
      <c r="I337" s="55"/>
      <c r="J337" s="51"/>
      <c r="K337" s="51"/>
      <c r="L337" s="51"/>
      <c r="M337" s="51"/>
      <c r="N337" s="51"/>
      <c r="O337" s="51"/>
      <c r="P337" s="51"/>
    </row>
    <row r="338" spans="1:16" s="50" customFormat="1" ht="71.25">
      <c r="A338" s="166">
        <f>+$A$219</f>
        <v>2</v>
      </c>
      <c r="B338" s="44">
        <f t="shared" ref="B338" si="50">+B336+1</f>
        <v>16</v>
      </c>
      <c r="C338" s="99" t="s">
        <v>458</v>
      </c>
      <c r="D338" s="99"/>
      <c r="E338" s="199">
        <f>14*2.5*3.05</f>
        <v>106.75</v>
      </c>
      <c r="F338" s="83" t="s">
        <v>13</v>
      </c>
      <c r="G338" s="84"/>
      <c r="H338" s="217">
        <f>ROUND(E338*G338,2)</f>
        <v>0</v>
      </c>
      <c r="J338" s="51"/>
      <c r="K338" s="51"/>
      <c r="L338" s="51"/>
      <c r="M338" s="51"/>
      <c r="N338" s="51"/>
      <c r="O338" s="51"/>
      <c r="P338" s="51"/>
    </row>
    <row r="339" spans="1:16" s="50" customFormat="1">
      <c r="A339" s="166"/>
      <c r="B339" s="44"/>
      <c r="C339" s="99"/>
      <c r="D339" s="99"/>
      <c r="E339" s="199"/>
      <c r="F339" s="83"/>
      <c r="G339" s="84"/>
      <c r="H339" s="227"/>
      <c r="I339" s="55"/>
      <c r="J339" s="51"/>
      <c r="K339" s="51"/>
      <c r="L339" s="51"/>
      <c r="M339" s="51"/>
      <c r="N339" s="51"/>
      <c r="O339" s="51"/>
      <c r="P339" s="51"/>
    </row>
    <row r="340" spans="1:16" s="50" customFormat="1" ht="71.25">
      <c r="A340" s="166">
        <f>+$A$219</f>
        <v>2</v>
      </c>
      <c r="B340" s="44">
        <f t="shared" ref="B340" si="51">+B338+1</f>
        <v>17</v>
      </c>
      <c r="C340" s="99" t="s">
        <v>459</v>
      </c>
      <c r="D340" s="99"/>
      <c r="E340" s="199">
        <f>3*1.55*3.05</f>
        <v>14.182500000000001</v>
      </c>
      <c r="F340" s="83" t="s">
        <v>13</v>
      </c>
      <c r="G340" s="84"/>
      <c r="H340" s="217">
        <f>ROUND(E340*G340,2)</f>
        <v>0</v>
      </c>
      <c r="J340" s="51"/>
      <c r="K340" s="51"/>
      <c r="L340" s="51"/>
      <c r="M340" s="51"/>
      <c r="N340" s="51"/>
      <c r="O340" s="51"/>
      <c r="P340" s="51"/>
    </row>
    <row r="341" spans="1:16" s="50" customFormat="1">
      <c r="A341" s="166"/>
      <c r="B341" s="44"/>
      <c r="C341" s="99"/>
      <c r="D341" s="99"/>
      <c r="E341" s="199"/>
      <c r="F341" s="83"/>
      <c r="G341" s="84"/>
      <c r="H341" s="227"/>
      <c r="I341" s="55"/>
      <c r="J341" s="51"/>
      <c r="K341" s="51"/>
      <c r="L341" s="51"/>
      <c r="M341" s="51"/>
      <c r="N341" s="51"/>
      <c r="O341" s="51"/>
      <c r="P341" s="51"/>
    </row>
    <row r="342" spans="1:16" s="50" customFormat="1" ht="71.25">
      <c r="A342" s="166">
        <f>+$A$219</f>
        <v>2</v>
      </c>
      <c r="B342" s="44">
        <f t="shared" ref="B342" si="52">+B340+1</f>
        <v>18</v>
      </c>
      <c r="C342" s="99" t="s">
        <v>460</v>
      </c>
      <c r="D342" s="99"/>
      <c r="E342" s="199">
        <f>6*2.5*3.05</f>
        <v>45.75</v>
      </c>
      <c r="F342" s="83" t="s">
        <v>13</v>
      </c>
      <c r="G342" s="84"/>
      <c r="H342" s="217">
        <f>ROUND(E342*G342,2)</f>
        <v>0</v>
      </c>
      <c r="J342" s="51"/>
      <c r="K342" s="51"/>
      <c r="L342" s="51"/>
      <c r="M342" s="51"/>
      <c r="N342" s="51"/>
      <c r="O342" s="51"/>
      <c r="P342" s="51"/>
    </row>
    <row r="343" spans="1:16" s="50" customFormat="1">
      <c r="A343" s="166"/>
      <c r="B343" s="44"/>
      <c r="C343" s="99"/>
      <c r="D343" s="99"/>
      <c r="E343" s="199"/>
      <c r="F343" s="83"/>
      <c r="G343" s="84"/>
      <c r="H343" s="227"/>
      <c r="I343" s="55"/>
      <c r="J343" s="51"/>
      <c r="K343" s="51"/>
      <c r="L343" s="51"/>
      <c r="M343" s="51"/>
      <c r="N343" s="51"/>
      <c r="O343" s="51"/>
      <c r="P343" s="51"/>
    </row>
    <row r="344" spans="1:16" s="50" customFormat="1" ht="71.25">
      <c r="A344" s="166">
        <f>+$A$219</f>
        <v>2</v>
      </c>
      <c r="B344" s="44">
        <f t="shared" ref="B344" si="53">+B342+1</f>
        <v>19</v>
      </c>
      <c r="C344" s="130" t="s">
        <v>461</v>
      </c>
      <c r="D344" s="99"/>
      <c r="E344" s="199">
        <f>+(27*2)+(41.5*0.25)+(0.65*0.25*4)-(3.2*0.25*8)-(3.57*0.25*1)-(3.95*0.25*1)</f>
        <v>56.745000000000012</v>
      </c>
      <c r="F344" s="83" t="s">
        <v>13</v>
      </c>
      <c r="G344" s="84"/>
      <c r="H344" s="217">
        <f>ROUND(E344*G344,2)</f>
        <v>0</v>
      </c>
      <c r="J344" s="51"/>
      <c r="K344" s="51"/>
      <c r="L344" s="51"/>
      <c r="M344" s="51"/>
      <c r="N344" s="51"/>
      <c r="O344" s="51"/>
      <c r="P344" s="51"/>
    </row>
    <row r="345" spans="1:16" s="50" customFormat="1">
      <c r="A345" s="166"/>
      <c r="B345" s="44"/>
      <c r="C345" s="99"/>
      <c r="D345" s="99"/>
      <c r="E345" s="199"/>
      <c r="F345" s="83"/>
      <c r="G345" s="84"/>
      <c r="H345" s="227"/>
      <c r="I345" s="55"/>
      <c r="J345" s="51"/>
      <c r="K345" s="51"/>
      <c r="L345" s="51"/>
      <c r="M345" s="51"/>
      <c r="N345" s="51"/>
      <c r="O345" s="51"/>
      <c r="P345" s="51"/>
    </row>
    <row r="346" spans="1:16" s="50" customFormat="1" ht="71.25">
      <c r="A346" s="166">
        <f>+$A$219</f>
        <v>2</v>
      </c>
      <c r="B346" s="44">
        <f t="shared" ref="B346" si="54">+B344+1</f>
        <v>20</v>
      </c>
      <c r="C346" s="99" t="s">
        <v>462</v>
      </c>
      <c r="D346" s="99"/>
      <c r="E346" s="199">
        <f>10*1.2*3.75</f>
        <v>45</v>
      </c>
      <c r="F346" s="83" t="s">
        <v>13</v>
      </c>
      <c r="G346" s="84"/>
      <c r="H346" s="217">
        <f>ROUND(E346*G346,2)</f>
        <v>0</v>
      </c>
      <c r="J346" s="51"/>
      <c r="K346" s="51"/>
      <c r="L346" s="51"/>
      <c r="M346" s="51"/>
      <c r="N346" s="51"/>
      <c r="O346" s="51"/>
      <c r="P346" s="51"/>
    </row>
    <row r="347" spans="1:16" s="50" customFormat="1">
      <c r="A347" s="166"/>
      <c r="B347" s="44"/>
      <c r="C347" s="99"/>
      <c r="D347" s="99"/>
      <c r="E347" s="199"/>
      <c r="F347" s="83"/>
      <c r="G347" s="84"/>
      <c r="H347" s="227"/>
      <c r="I347" s="55"/>
      <c r="J347" s="51"/>
      <c r="K347" s="51"/>
      <c r="L347" s="51"/>
      <c r="M347" s="51"/>
      <c r="N347" s="51"/>
      <c r="O347" s="51"/>
      <c r="P347" s="51"/>
    </row>
    <row r="348" spans="1:16" s="50" customFormat="1" ht="71.25">
      <c r="A348" s="166">
        <f>+$A$219</f>
        <v>2</v>
      </c>
      <c r="B348" s="44">
        <f t="shared" ref="B348" si="55">+B346+1</f>
        <v>21</v>
      </c>
      <c r="C348" s="130" t="s">
        <v>463</v>
      </c>
      <c r="D348" s="99"/>
      <c r="E348" s="199">
        <f>20*1.2*3.7</f>
        <v>88.800000000000011</v>
      </c>
      <c r="F348" s="83" t="s">
        <v>13</v>
      </c>
      <c r="G348" s="84"/>
      <c r="H348" s="217">
        <f>ROUND(E348*G348,2)</f>
        <v>0</v>
      </c>
      <c r="J348" s="51"/>
      <c r="K348" s="51"/>
      <c r="L348" s="51"/>
      <c r="M348" s="51"/>
      <c r="N348" s="51"/>
      <c r="O348" s="51"/>
      <c r="P348" s="51"/>
    </row>
    <row r="349" spans="1:16" s="50" customFormat="1">
      <c r="A349" s="166"/>
      <c r="B349" s="44"/>
      <c r="C349" s="99"/>
      <c r="D349" s="99"/>
      <c r="E349" s="199"/>
      <c r="F349" s="83"/>
      <c r="G349" s="84"/>
      <c r="H349" s="227"/>
      <c r="I349" s="55"/>
      <c r="J349" s="51"/>
      <c r="K349" s="51"/>
      <c r="L349" s="51"/>
      <c r="M349" s="51"/>
      <c r="N349" s="51"/>
      <c r="O349" s="51"/>
      <c r="P349" s="51"/>
    </row>
    <row r="350" spans="1:16" s="50" customFormat="1" ht="71.25">
      <c r="A350" s="166">
        <f>+$A$219</f>
        <v>2</v>
      </c>
      <c r="B350" s="44">
        <f t="shared" ref="B350" si="56">+B348+1</f>
        <v>22</v>
      </c>
      <c r="C350" s="99" t="s">
        <v>464</v>
      </c>
      <c r="D350" s="99"/>
      <c r="E350" s="206">
        <f>+(57+55)*2</f>
        <v>224</v>
      </c>
      <c r="F350" s="83" t="s">
        <v>13</v>
      </c>
      <c r="G350" s="84"/>
      <c r="H350" s="217">
        <f>ROUND(E350*G350,2)</f>
        <v>0</v>
      </c>
      <c r="J350" s="51"/>
      <c r="K350" s="51"/>
      <c r="L350" s="51"/>
      <c r="M350" s="51"/>
      <c r="N350" s="51"/>
      <c r="O350" s="51"/>
      <c r="P350" s="51"/>
    </row>
    <row r="351" spans="1:16" s="50" customFormat="1">
      <c r="A351" s="166"/>
      <c r="B351" s="44"/>
      <c r="C351" s="99"/>
      <c r="D351" s="99"/>
      <c r="E351" s="206"/>
      <c r="F351" s="83"/>
      <c r="G351" s="84"/>
      <c r="H351" s="227"/>
      <c r="I351" s="55"/>
      <c r="J351" s="51"/>
      <c r="K351" s="51"/>
      <c r="L351" s="51"/>
      <c r="M351" s="51"/>
      <c r="N351" s="51"/>
      <c r="O351" s="51"/>
      <c r="P351" s="51"/>
    </row>
    <row r="352" spans="1:16" s="50" customFormat="1" ht="71.25">
      <c r="A352" s="166">
        <f>+$A$219</f>
        <v>2</v>
      </c>
      <c r="B352" s="44">
        <f>+B344+1</f>
        <v>20</v>
      </c>
      <c r="C352" s="99" t="s">
        <v>465</v>
      </c>
      <c r="D352" s="99"/>
      <c r="E352" s="206">
        <f>76.44*2</f>
        <v>152.88</v>
      </c>
      <c r="F352" s="83" t="s">
        <v>13</v>
      </c>
      <c r="G352" s="84"/>
      <c r="H352" s="217">
        <f>ROUND(E352*G352,2)</f>
        <v>0</v>
      </c>
      <c r="J352" s="51"/>
      <c r="K352" s="51"/>
      <c r="L352" s="51"/>
      <c r="M352" s="51"/>
      <c r="N352" s="51"/>
      <c r="O352" s="51"/>
      <c r="P352" s="51"/>
    </row>
    <row r="353" spans="1:16" s="50" customFormat="1">
      <c r="A353" s="166"/>
      <c r="B353" s="44"/>
      <c r="C353" s="99"/>
      <c r="D353" s="99"/>
      <c r="E353" s="206"/>
      <c r="F353" s="83"/>
      <c r="G353" s="84"/>
      <c r="H353" s="227"/>
      <c r="I353" s="55"/>
      <c r="J353" s="51"/>
      <c r="K353" s="51"/>
      <c r="L353" s="51"/>
      <c r="M353" s="51"/>
      <c r="N353" s="51"/>
      <c r="O353" s="51"/>
      <c r="P353" s="51"/>
    </row>
    <row r="354" spans="1:16" s="50" customFormat="1" ht="71.25">
      <c r="A354" s="166">
        <f t="shared" ref="A354:A356" si="57">+$A$219</f>
        <v>2</v>
      </c>
      <c r="B354" s="44">
        <f>+B342+1</f>
        <v>19</v>
      </c>
      <c r="C354" s="130" t="s">
        <v>466</v>
      </c>
      <c r="D354" s="99"/>
      <c r="E354" s="206">
        <v>10.24</v>
      </c>
      <c r="F354" s="83" t="s">
        <v>13</v>
      </c>
      <c r="G354" s="84"/>
      <c r="H354" s="217">
        <f>ROUND(E354*G354,2)</f>
        <v>0</v>
      </c>
      <c r="J354" s="51"/>
      <c r="K354" s="51"/>
      <c r="L354" s="51"/>
      <c r="M354" s="51"/>
      <c r="N354" s="51"/>
      <c r="O354" s="51"/>
      <c r="P354" s="51"/>
    </row>
    <row r="355" spans="1:16" s="50" customFormat="1">
      <c r="A355" s="166"/>
      <c r="B355" s="44"/>
      <c r="C355" s="99"/>
      <c r="D355" s="99"/>
      <c r="E355" s="206"/>
      <c r="F355" s="83"/>
      <c r="G355" s="84"/>
      <c r="H355" s="227"/>
      <c r="I355" s="55"/>
      <c r="J355" s="51"/>
      <c r="K355" s="51"/>
      <c r="L355" s="51"/>
      <c r="M355" s="51"/>
      <c r="N355" s="51"/>
      <c r="O355" s="51"/>
      <c r="P355" s="51"/>
    </row>
    <row r="356" spans="1:16" s="50" customFormat="1" ht="71.25">
      <c r="A356" s="166">
        <f t="shared" si="57"/>
        <v>2</v>
      </c>
      <c r="B356" s="44">
        <f>+B344+1</f>
        <v>20</v>
      </c>
      <c r="C356" s="130" t="s">
        <v>468</v>
      </c>
      <c r="D356" s="99"/>
      <c r="E356" s="206">
        <v>10.43</v>
      </c>
      <c r="F356" s="83" t="s">
        <v>13</v>
      </c>
      <c r="G356" s="84"/>
      <c r="H356" s="217">
        <f>ROUND(E356*G356,2)</f>
        <v>0</v>
      </c>
      <c r="J356" s="51"/>
      <c r="K356" s="51"/>
      <c r="L356" s="51"/>
      <c r="M356" s="51"/>
      <c r="N356" s="51"/>
      <c r="O356" s="51"/>
      <c r="P356" s="51"/>
    </row>
    <row r="357" spans="1:16" s="50" customFormat="1">
      <c r="A357" s="166"/>
      <c r="B357" s="44"/>
      <c r="C357" s="99"/>
      <c r="D357" s="99"/>
      <c r="E357" s="206"/>
      <c r="F357" s="83"/>
      <c r="G357" s="84"/>
      <c r="H357" s="227"/>
      <c r="I357" s="55"/>
      <c r="J357" s="51"/>
      <c r="K357" s="51"/>
      <c r="L357" s="51"/>
      <c r="M357" s="51"/>
      <c r="N357" s="51"/>
      <c r="O357" s="51"/>
      <c r="P357" s="51"/>
    </row>
    <row r="358" spans="1:16" s="50" customFormat="1" ht="71.25">
      <c r="A358" s="166">
        <f>+$A$219</f>
        <v>2</v>
      </c>
      <c r="B358" s="44">
        <f>+B350+1</f>
        <v>23</v>
      </c>
      <c r="C358" s="99" t="s">
        <v>467</v>
      </c>
      <c r="D358" s="99"/>
      <c r="E358" s="206">
        <v>155.4</v>
      </c>
      <c r="F358" s="83" t="s">
        <v>13</v>
      </c>
      <c r="G358" s="84"/>
      <c r="H358" s="217">
        <f>ROUND(E358*G358,2)</f>
        <v>0</v>
      </c>
      <c r="J358" s="51"/>
      <c r="K358" s="51"/>
      <c r="L358" s="51"/>
      <c r="M358" s="51"/>
      <c r="N358" s="51"/>
      <c r="O358" s="51"/>
      <c r="P358" s="51"/>
    </row>
    <row r="359" spans="1:16" s="50" customFormat="1">
      <c r="A359" s="166"/>
      <c r="B359" s="44"/>
      <c r="C359" s="99"/>
      <c r="D359" s="99"/>
      <c r="E359" s="206"/>
      <c r="F359" s="83"/>
      <c r="G359" s="84"/>
      <c r="H359" s="227"/>
      <c r="I359" s="55"/>
      <c r="J359" s="51"/>
      <c r="K359" s="51"/>
      <c r="L359" s="51"/>
      <c r="M359" s="51"/>
      <c r="N359" s="51"/>
      <c r="O359" s="51"/>
      <c r="P359" s="51"/>
    </row>
    <row r="360" spans="1:16" s="50" customFormat="1" ht="71.25">
      <c r="A360" s="166">
        <f t="shared" ref="A360:A362" si="58">+$A$219</f>
        <v>2</v>
      </c>
      <c r="B360" s="44">
        <f>+B348+1</f>
        <v>22</v>
      </c>
      <c r="C360" s="130" t="s">
        <v>469</v>
      </c>
      <c r="D360" s="99"/>
      <c r="E360" s="206">
        <v>10.51</v>
      </c>
      <c r="F360" s="83" t="s">
        <v>13</v>
      </c>
      <c r="G360" s="84"/>
      <c r="H360" s="217">
        <f>ROUND(E360*G360,2)</f>
        <v>0</v>
      </c>
      <c r="J360" s="51"/>
      <c r="K360" s="51"/>
      <c r="L360" s="51"/>
      <c r="M360" s="51"/>
      <c r="N360" s="51"/>
      <c r="O360" s="51"/>
      <c r="P360" s="51"/>
    </row>
    <row r="361" spans="1:16" s="50" customFormat="1">
      <c r="A361" s="166"/>
      <c r="B361" s="44"/>
      <c r="C361" s="99"/>
      <c r="D361" s="99"/>
      <c r="E361" s="206"/>
      <c r="F361" s="83"/>
      <c r="G361" s="84"/>
      <c r="H361" s="227"/>
      <c r="I361" s="55"/>
      <c r="J361" s="51"/>
      <c r="K361" s="51"/>
      <c r="L361" s="51"/>
      <c r="M361" s="51"/>
      <c r="N361" s="51"/>
      <c r="O361" s="51"/>
      <c r="P361" s="51"/>
    </row>
    <row r="362" spans="1:16" s="50" customFormat="1" ht="71.25">
      <c r="A362" s="166">
        <f t="shared" si="58"/>
        <v>2</v>
      </c>
      <c r="B362" s="44">
        <f>+B350+1</f>
        <v>23</v>
      </c>
      <c r="C362" s="130" t="s">
        <v>470</v>
      </c>
      <c r="D362" s="99"/>
      <c r="E362" s="199">
        <v>10.8</v>
      </c>
      <c r="F362" s="83" t="s">
        <v>13</v>
      </c>
      <c r="G362" s="84"/>
      <c r="H362" s="217">
        <f>ROUND(E362*G362,2)</f>
        <v>0</v>
      </c>
      <c r="J362" s="51"/>
      <c r="K362" s="51"/>
      <c r="L362" s="51"/>
      <c r="M362" s="51"/>
      <c r="N362" s="51"/>
      <c r="O362" s="51"/>
      <c r="P362" s="51"/>
    </row>
    <row r="363" spans="1:16" s="50" customFormat="1">
      <c r="A363" s="166"/>
      <c r="B363" s="44"/>
      <c r="C363" s="99"/>
      <c r="D363" s="99"/>
      <c r="E363" s="199"/>
      <c r="F363" s="83"/>
      <c r="G363" s="84"/>
      <c r="H363" s="227"/>
      <c r="I363" s="55"/>
      <c r="J363" s="51"/>
      <c r="K363" s="51"/>
      <c r="L363" s="51"/>
      <c r="M363" s="51"/>
      <c r="N363" s="51"/>
      <c r="O363" s="51"/>
      <c r="P363" s="51"/>
    </row>
    <row r="364" spans="1:16" s="50" customFormat="1" ht="71.25">
      <c r="A364" s="166">
        <f t="shared" ref="A364:A366" si="59">+$A$219</f>
        <v>2</v>
      </c>
      <c r="B364" s="44">
        <f t="shared" ref="B364:B366" si="60">+B362+1</f>
        <v>24</v>
      </c>
      <c r="C364" s="99" t="s">
        <v>471</v>
      </c>
      <c r="D364" s="99"/>
      <c r="E364" s="199">
        <v>227.1</v>
      </c>
      <c r="F364" s="83" t="s">
        <v>13</v>
      </c>
      <c r="G364" s="84"/>
      <c r="H364" s="217">
        <f>ROUND(E364*G364,2)</f>
        <v>0</v>
      </c>
      <c r="J364" s="129"/>
      <c r="K364" s="51"/>
      <c r="L364" s="51"/>
      <c r="M364" s="51"/>
      <c r="N364" s="51"/>
      <c r="O364" s="51"/>
      <c r="P364" s="51"/>
    </row>
    <row r="365" spans="1:16" s="50" customFormat="1">
      <c r="A365" s="166"/>
      <c r="B365" s="44"/>
      <c r="C365" s="99"/>
      <c r="D365" s="99"/>
      <c r="E365" s="199"/>
      <c r="F365" s="83"/>
      <c r="G365" s="84"/>
      <c r="H365" s="227"/>
      <c r="I365" s="55"/>
      <c r="J365" s="51"/>
      <c r="K365" s="51"/>
      <c r="L365" s="51"/>
      <c r="M365" s="51"/>
      <c r="N365" s="51"/>
      <c r="O365" s="51"/>
      <c r="P365" s="51"/>
    </row>
    <row r="366" spans="1:16" s="50" customFormat="1" ht="71.25">
      <c r="A366" s="166">
        <f t="shared" si="59"/>
        <v>2</v>
      </c>
      <c r="B366" s="44">
        <f t="shared" si="60"/>
        <v>25</v>
      </c>
      <c r="C366" s="99" t="s">
        <v>472</v>
      </c>
      <c r="D366" s="99"/>
      <c r="E366" s="199">
        <v>263</v>
      </c>
      <c r="F366" s="83" t="s">
        <v>13</v>
      </c>
      <c r="G366" s="84"/>
      <c r="H366" s="217">
        <f>ROUND(E366*G366,2)</f>
        <v>0</v>
      </c>
      <c r="J366" s="129"/>
      <c r="K366" s="51"/>
      <c r="L366" s="51"/>
      <c r="M366" s="51"/>
      <c r="N366" s="51"/>
      <c r="O366" s="51"/>
      <c r="P366" s="51"/>
    </row>
    <row r="367" spans="1:16" s="50" customFormat="1">
      <c r="A367" s="166"/>
      <c r="B367" s="44"/>
      <c r="C367" s="99"/>
      <c r="D367" s="99"/>
      <c r="E367" s="199"/>
      <c r="F367" s="83"/>
      <c r="G367" s="84"/>
      <c r="H367" s="227"/>
      <c r="I367" s="55"/>
      <c r="J367" s="51"/>
      <c r="K367" s="51"/>
      <c r="L367" s="51"/>
      <c r="M367" s="51"/>
      <c r="N367" s="51"/>
      <c r="O367" s="51"/>
      <c r="P367" s="51"/>
    </row>
    <row r="368" spans="1:16" s="50" customFormat="1" ht="71.25">
      <c r="A368" s="166">
        <f t="shared" ref="A368:A370" si="61">+$A$219</f>
        <v>2</v>
      </c>
      <c r="B368" s="44">
        <f>+B364+1</f>
        <v>25</v>
      </c>
      <c r="C368" s="99" t="s">
        <v>473</v>
      </c>
      <c r="D368" s="99"/>
      <c r="E368" s="199">
        <v>245</v>
      </c>
      <c r="F368" s="83" t="s">
        <v>13</v>
      </c>
      <c r="G368" s="84"/>
      <c r="H368" s="217">
        <f>ROUND(E368*G368,2)</f>
        <v>0</v>
      </c>
      <c r="J368" s="51"/>
      <c r="K368" s="51"/>
      <c r="L368" s="51"/>
      <c r="M368" s="51"/>
      <c r="N368" s="51"/>
      <c r="O368" s="51"/>
      <c r="P368" s="51"/>
    </row>
    <row r="369" spans="1:17" s="50" customFormat="1">
      <c r="A369" s="166"/>
      <c r="B369" s="44"/>
      <c r="C369" s="99"/>
      <c r="D369" s="99"/>
      <c r="E369" s="199"/>
      <c r="F369" s="83"/>
      <c r="G369" s="84"/>
      <c r="H369" s="227"/>
      <c r="I369" s="55"/>
      <c r="J369" s="51"/>
      <c r="K369" s="51"/>
      <c r="L369" s="51"/>
      <c r="M369" s="51"/>
      <c r="N369" s="51"/>
      <c r="O369" s="51"/>
      <c r="P369" s="51"/>
    </row>
    <row r="370" spans="1:17" s="50" customFormat="1" ht="71.25">
      <c r="A370" s="166">
        <f t="shared" si="61"/>
        <v>2</v>
      </c>
      <c r="B370" s="44">
        <f>+B368+1</f>
        <v>26</v>
      </c>
      <c r="C370" s="99" t="s">
        <v>474</v>
      </c>
      <c r="D370" s="99"/>
      <c r="E370" s="199">
        <v>283</v>
      </c>
      <c r="F370" s="83" t="s">
        <v>13</v>
      </c>
      <c r="G370" s="84"/>
      <c r="H370" s="217">
        <f>ROUND(E370*G370,2)</f>
        <v>0</v>
      </c>
      <c r="J370" s="51"/>
      <c r="K370" s="51"/>
      <c r="L370" s="51"/>
      <c r="M370" s="51"/>
      <c r="N370" s="51">
        <f t="shared" ref="N370:N371" si="62">SUM(K370:M370)</f>
        <v>0</v>
      </c>
      <c r="O370" s="51">
        <f>+N370-N371</f>
        <v>0</v>
      </c>
      <c r="P370" s="51">
        <v>2</v>
      </c>
      <c r="Q370" s="50">
        <f>+O370*P370</f>
        <v>0</v>
      </c>
    </row>
    <row r="371" spans="1:17" s="50" customFormat="1">
      <c r="A371" s="166"/>
      <c r="B371" s="44"/>
      <c r="C371" s="99"/>
      <c r="D371" s="99"/>
      <c r="E371" s="199"/>
      <c r="F371" s="83"/>
      <c r="G371" s="84"/>
      <c r="H371" s="227"/>
      <c r="I371" s="55"/>
      <c r="J371" s="51"/>
      <c r="K371" s="51"/>
      <c r="L371" s="51"/>
      <c r="M371" s="51"/>
      <c r="N371" s="51">
        <f t="shared" si="62"/>
        <v>0</v>
      </c>
      <c r="O371" s="51"/>
      <c r="P371" s="51"/>
    </row>
    <row r="372" spans="1:17" s="50" customFormat="1" ht="71.25">
      <c r="A372" s="166">
        <f t="shared" ref="A372" si="63">+$A$219</f>
        <v>2</v>
      </c>
      <c r="B372" s="44">
        <f>+B370+1</f>
        <v>27</v>
      </c>
      <c r="C372" s="99" t="s">
        <v>475</v>
      </c>
      <c r="D372" s="99"/>
      <c r="E372" s="199">
        <v>67</v>
      </c>
      <c r="F372" s="83" t="s">
        <v>13</v>
      </c>
      <c r="G372" s="84"/>
      <c r="H372" s="217">
        <f>ROUND(E372*G372,2)</f>
        <v>0</v>
      </c>
      <c r="J372" s="51"/>
      <c r="K372" s="51"/>
      <c r="L372" s="51"/>
      <c r="M372" s="51"/>
      <c r="N372" s="51"/>
      <c r="O372" s="51"/>
      <c r="P372" s="51"/>
    </row>
    <row r="373" spans="1:17" s="50" customFormat="1">
      <c r="A373" s="166"/>
      <c r="B373" s="44"/>
      <c r="C373" s="99"/>
      <c r="D373" s="99"/>
      <c r="E373" s="199"/>
      <c r="F373" s="83"/>
      <c r="G373" s="84"/>
      <c r="H373" s="227"/>
      <c r="I373" s="55"/>
      <c r="J373" s="51"/>
      <c r="K373" s="51"/>
      <c r="L373" s="51"/>
      <c r="M373" s="51"/>
      <c r="N373" s="51"/>
      <c r="O373" s="51"/>
      <c r="P373" s="51"/>
    </row>
    <row r="374" spans="1:17" s="50" customFormat="1" ht="114">
      <c r="A374" s="166">
        <f t="shared" ref="A374" si="64">+$A$219</f>
        <v>2</v>
      </c>
      <c r="B374" s="44">
        <f t="shared" ref="B374:B402" si="65">+B372+1</f>
        <v>28</v>
      </c>
      <c r="C374" s="99" t="s">
        <v>476</v>
      </c>
      <c r="D374" s="99"/>
      <c r="E374" s="199">
        <v>8</v>
      </c>
      <c r="F374" s="83" t="s">
        <v>13</v>
      </c>
      <c r="G374" s="84"/>
      <c r="H374" s="217">
        <f>ROUND(E374*G374,2)</f>
        <v>0</v>
      </c>
      <c r="J374" s="51"/>
      <c r="K374" s="51"/>
      <c r="L374" s="51"/>
      <c r="M374" s="51"/>
      <c r="N374" s="51"/>
      <c r="O374" s="51"/>
      <c r="P374" s="51"/>
    </row>
    <row r="375" spans="1:17" s="50" customFormat="1">
      <c r="A375" s="166"/>
      <c r="B375" s="44"/>
      <c r="C375" s="99"/>
      <c r="D375" s="99"/>
      <c r="E375" s="199"/>
      <c r="F375" s="83"/>
      <c r="G375" s="84"/>
      <c r="H375" s="227"/>
      <c r="I375" s="55"/>
      <c r="J375" s="51"/>
      <c r="K375" s="51"/>
      <c r="L375" s="51"/>
      <c r="M375" s="51"/>
      <c r="N375" s="51"/>
      <c r="O375" s="51"/>
      <c r="P375" s="51"/>
    </row>
    <row r="376" spans="1:17" s="50" customFormat="1" ht="28.5">
      <c r="A376" s="166">
        <f t="shared" ref="A376:A384" si="66">+$A$219</f>
        <v>2</v>
      </c>
      <c r="B376" s="44">
        <f t="shared" si="65"/>
        <v>29</v>
      </c>
      <c r="C376" s="45" t="s">
        <v>478</v>
      </c>
      <c r="D376" s="99"/>
      <c r="E376" s="199">
        <f>438+47.6-13.7</f>
        <v>471.90000000000003</v>
      </c>
      <c r="F376" s="83" t="s">
        <v>13</v>
      </c>
      <c r="G376" s="84"/>
      <c r="H376" s="217">
        <f>ROUND(E376*G376,2)</f>
        <v>0</v>
      </c>
      <c r="J376" s="51"/>
      <c r="K376" s="51"/>
      <c r="L376" s="51"/>
      <c r="M376" s="51"/>
      <c r="N376" s="51"/>
      <c r="O376" s="51"/>
      <c r="P376" s="51"/>
    </row>
    <row r="377" spans="1:17" s="50" customFormat="1">
      <c r="A377" s="166"/>
      <c r="B377" s="44"/>
      <c r="C377" s="99"/>
      <c r="D377" s="99"/>
      <c r="E377" s="199"/>
      <c r="F377" s="83"/>
      <c r="G377" s="84"/>
      <c r="H377" s="227"/>
      <c r="I377" s="55"/>
      <c r="J377" s="51"/>
      <c r="K377" s="51"/>
      <c r="L377" s="51"/>
      <c r="M377" s="51"/>
      <c r="N377" s="51"/>
      <c r="O377" s="51"/>
      <c r="P377" s="51"/>
    </row>
    <row r="378" spans="1:17" s="50" customFormat="1" ht="28.5">
      <c r="A378" s="166">
        <f t="shared" si="66"/>
        <v>2</v>
      </c>
      <c r="B378" s="44">
        <f t="shared" si="65"/>
        <v>30</v>
      </c>
      <c r="C378" s="45" t="s">
        <v>479</v>
      </c>
      <c r="D378" s="99"/>
      <c r="E378" s="199">
        <f>438+47.6-11.4</f>
        <v>474.20000000000005</v>
      </c>
      <c r="F378" s="83" t="s">
        <v>13</v>
      </c>
      <c r="G378" s="84"/>
      <c r="H378" s="217">
        <f>ROUND(E378*G378,2)</f>
        <v>0</v>
      </c>
      <c r="J378" s="51"/>
      <c r="K378" s="51"/>
      <c r="L378" s="51"/>
      <c r="M378" s="51"/>
      <c r="N378" s="51"/>
      <c r="O378" s="51"/>
      <c r="P378" s="51"/>
    </row>
    <row r="379" spans="1:17" s="50" customFormat="1">
      <c r="A379" s="166"/>
      <c r="B379" s="44"/>
      <c r="C379" s="99"/>
      <c r="D379" s="99"/>
      <c r="E379" s="199"/>
      <c r="F379" s="83"/>
      <c r="G379" s="84"/>
      <c r="H379" s="227"/>
      <c r="I379" s="55"/>
      <c r="J379" s="51"/>
      <c r="K379" s="51"/>
      <c r="L379" s="51"/>
      <c r="M379" s="51"/>
      <c r="N379" s="51"/>
      <c r="O379" s="51"/>
      <c r="P379" s="51"/>
    </row>
    <row r="380" spans="1:17" s="50" customFormat="1" ht="28.5">
      <c r="A380" s="166">
        <f t="shared" si="66"/>
        <v>2</v>
      </c>
      <c r="B380" s="44">
        <f t="shared" si="65"/>
        <v>31</v>
      </c>
      <c r="C380" s="45" t="s">
        <v>477</v>
      </c>
      <c r="D380" s="99"/>
      <c r="E380" s="199">
        <f>438+47.6-15.2</f>
        <v>470.40000000000003</v>
      </c>
      <c r="F380" s="83" t="s">
        <v>13</v>
      </c>
      <c r="G380" s="84"/>
      <c r="H380" s="217">
        <f>ROUND(E380*G380,2)</f>
        <v>0</v>
      </c>
      <c r="J380" s="51"/>
      <c r="K380" s="51"/>
      <c r="L380" s="51"/>
      <c r="M380" s="51"/>
      <c r="N380" s="51"/>
      <c r="O380" s="51"/>
      <c r="P380" s="51"/>
    </row>
    <row r="381" spans="1:17" s="50" customFormat="1">
      <c r="A381" s="166"/>
      <c r="B381" s="44"/>
      <c r="C381" s="99"/>
      <c r="D381" s="99"/>
      <c r="E381" s="199"/>
      <c r="F381" s="83"/>
      <c r="G381" s="84"/>
      <c r="H381" s="227"/>
      <c r="I381" s="55"/>
      <c r="J381" s="51"/>
      <c r="K381" s="51"/>
      <c r="L381" s="51"/>
      <c r="M381" s="51"/>
      <c r="N381" s="51"/>
      <c r="O381" s="51"/>
      <c r="P381" s="51"/>
    </row>
    <row r="382" spans="1:17" s="50" customFormat="1" ht="28.5">
      <c r="A382" s="166">
        <f t="shared" si="66"/>
        <v>2</v>
      </c>
      <c r="B382" s="44">
        <f t="shared" si="65"/>
        <v>32</v>
      </c>
      <c r="C382" s="45" t="s">
        <v>480</v>
      </c>
      <c r="D382" s="99"/>
      <c r="E382" s="199">
        <v>31</v>
      </c>
      <c r="F382" s="83" t="s">
        <v>13</v>
      </c>
      <c r="G382" s="84"/>
      <c r="H382" s="217">
        <f>ROUND(E382*G382,2)</f>
        <v>0</v>
      </c>
      <c r="J382" s="51"/>
      <c r="K382" s="51"/>
      <c r="L382" s="51"/>
      <c r="M382" s="51"/>
      <c r="N382" s="51"/>
      <c r="O382" s="51"/>
      <c r="P382" s="51"/>
    </row>
    <row r="383" spans="1:17" s="50" customFormat="1">
      <c r="A383" s="166"/>
      <c r="B383" s="44"/>
      <c r="C383" s="99"/>
      <c r="D383" s="99"/>
      <c r="E383" s="199"/>
      <c r="F383" s="83"/>
      <c r="G383" s="84"/>
      <c r="H383" s="227"/>
      <c r="I383" s="55"/>
      <c r="J383" s="51"/>
      <c r="K383" s="51"/>
      <c r="L383" s="51"/>
      <c r="M383" s="51"/>
      <c r="N383" s="51"/>
      <c r="O383" s="51"/>
      <c r="P383" s="51"/>
    </row>
    <row r="384" spans="1:17" s="50" customFormat="1" ht="57">
      <c r="A384" s="166">
        <f t="shared" si="66"/>
        <v>2</v>
      </c>
      <c r="B384" s="44">
        <f t="shared" si="65"/>
        <v>33</v>
      </c>
      <c r="C384" s="45" t="s">
        <v>481</v>
      </c>
      <c r="D384" s="99"/>
      <c r="E384" s="199">
        <f>+(108+16+7.75+10.5)*3+27.9</f>
        <v>454.65</v>
      </c>
      <c r="F384" s="83" t="s">
        <v>16</v>
      </c>
      <c r="G384" s="84"/>
      <c r="H384" s="217">
        <f>ROUND(E384*G384,2)</f>
        <v>0</v>
      </c>
      <c r="J384" s="51"/>
      <c r="K384" s="51"/>
      <c r="L384" s="51"/>
      <c r="M384" s="51"/>
      <c r="N384" s="51"/>
      <c r="O384" s="51"/>
      <c r="P384" s="51"/>
    </row>
    <row r="385" spans="1:16" s="50" customFormat="1">
      <c r="A385" s="166"/>
      <c r="B385" s="44"/>
      <c r="C385" s="99"/>
      <c r="D385" s="99"/>
      <c r="E385" s="199"/>
      <c r="F385" s="83"/>
      <c r="G385" s="84"/>
      <c r="H385" s="227"/>
      <c r="I385" s="55"/>
      <c r="J385" s="51"/>
      <c r="K385" s="51"/>
      <c r="L385" s="51"/>
      <c r="M385" s="51"/>
      <c r="N385" s="51"/>
      <c r="O385" s="51"/>
      <c r="P385" s="51"/>
    </row>
    <row r="386" spans="1:16" s="50" customFormat="1" ht="71.25">
      <c r="A386" s="166">
        <f t="shared" ref="A386:A388" si="67">+$A$219</f>
        <v>2</v>
      </c>
      <c r="B386" s="44">
        <f t="shared" si="65"/>
        <v>34</v>
      </c>
      <c r="C386" s="45" t="s">
        <v>482</v>
      </c>
      <c r="D386" s="99"/>
      <c r="E386" s="199">
        <f>7.6*6*1.55+ 12*1.5</f>
        <v>88.679999999999993</v>
      </c>
      <c r="F386" s="83" t="s">
        <v>13</v>
      </c>
      <c r="G386" s="84"/>
      <c r="H386" s="217">
        <f>ROUND(E386*G386,2)</f>
        <v>0</v>
      </c>
      <c r="J386" s="51"/>
      <c r="K386" s="51"/>
      <c r="L386" s="51"/>
      <c r="M386" s="51"/>
      <c r="N386" s="51"/>
      <c r="O386" s="51"/>
      <c r="P386" s="51"/>
    </row>
    <row r="387" spans="1:16" s="50" customFormat="1">
      <c r="A387" s="166"/>
      <c r="B387" s="44"/>
      <c r="C387" s="99"/>
      <c r="D387" s="99"/>
      <c r="E387" s="199"/>
      <c r="F387" s="83"/>
      <c r="G387" s="84"/>
      <c r="H387" s="227"/>
      <c r="I387" s="55"/>
      <c r="J387" s="51"/>
      <c r="K387" s="51"/>
      <c r="L387" s="51"/>
      <c r="M387" s="51"/>
      <c r="N387" s="51"/>
      <c r="O387" s="51"/>
      <c r="P387" s="51"/>
    </row>
    <row r="388" spans="1:16" s="50" customFormat="1" ht="57">
      <c r="A388" s="166">
        <f t="shared" si="67"/>
        <v>2</v>
      </c>
      <c r="B388" s="44">
        <f t="shared" si="65"/>
        <v>35</v>
      </c>
      <c r="C388" s="45" t="s">
        <v>484</v>
      </c>
      <c r="D388" s="99"/>
      <c r="E388" s="199">
        <v>8.6</v>
      </c>
      <c r="F388" s="83" t="s">
        <v>13</v>
      </c>
      <c r="G388" s="84"/>
      <c r="H388" s="217">
        <f>ROUND(E388*G388,2)</f>
        <v>0</v>
      </c>
      <c r="J388" s="51"/>
      <c r="K388" s="51"/>
      <c r="L388" s="51"/>
      <c r="M388" s="51"/>
      <c r="N388" s="51"/>
      <c r="O388" s="51"/>
      <c r="P388" s="51"/>
    </row>
    <row r="389" spans="1:16" s="50" customFormat="1">
      <c r="A389" s="166"/>
      <c r="B389" s="44"/>
      <c r="C389" s="45"/>
      <c r="D389" s="99"/>
      <c r="E389" s="199"/>
      <c r="F389" s="83"/>
      <c r="G389" s="84"/>
      <c r="H389" s="217"/>
      <c r="J389" s="51"/>
      <c r="K389" s="51"/>
      <c r="L389" s="51"/>
      <c r="M389" s="51"/>
      <c r="N389" s="51"/>
      <c r="O389" s="51"/>
      <c r="P389" s="51"/>
    </row>
    <row r="390" spans="1:16" s="50" customFormat="1" ht="71.25">
      <c r="A390" s="166">
        <f t="shared" ref="A390" si="68">+$A$219</f>
        <v>2</v>
      </c>
      <c r="B390" s="44">
        <f t="shared" si="65"/>
        <v>36</v>
      </c>
      <c r="C390" s="45" t="s">
        <v>485</v>
      </c>
      <c r="D390" s="99"/>
      <c r="E390" s="199">
        <v>18.43</v>
      </c>
      <c r="F390" s="83" t="s">
        <v>16</v>
      </c>
      <c r="G390" s="84"/>
      <c r="H390" s="217">
        <f>ROUND(E390*G390,2)</f>
        <v>0</v>
      </c>
      <c r="J390" s="51"/>
      <c r="K390" s="51"/>
      <c r="L390" s="51"/>
      <c r="M390" s="51"/>
      <c r="N390" s="51"/>
      <c r="O390" s="51"/>
      <c r="P390" s="51"/>
    </row>
    <row r="391" spans="1:16" s="50" customFormat="1">
      <c r="A391" s="166"/>
      <c r="B391" s="44"/>
      <c r="C391" s="99"/>
      <c r="D391" s="99"/>
      <c r="E391" s="199"/>
      <c r="F391" s="83"/>
      <c r="G391" s="84"/>
      <c r="H391" s="227"/>
      <c r="I391" s="55"/>
      <c r="J391" s="51"/>
      <c r="K391" s="51"/>
      <c r="L391" s="51"/>
      <c r="M391" s="51"/>
      <c r="N391" s="51"/>
      <c r="O391" s="51"/>
      <c r="P391" s="51"/>
    </row>
    <row r="392" spans="1:16" s="50" customFormat="1" ht="71.25">
      <c r="A392" s="166"/>
      <c r="B392" s="44">
        <f t="shared" si="65"/>
        <v>37</v>
      </c>
      <c r="C392" s="99" t="s">
        <v>509</v>
      </c>
      <c r="D392" s="99"/>
      <c r="E392" s="199">
        <v>32.799999999999997</v>
      </c>
      <c r="F392" s="83" t="s">
        <v>13</v>
      </c>
      <c r="G392" s="84"/>
      <c r="H392" s="217">
        <f>ROUND(E392*G392,2)</f>
        <v>0</v>
      </c>
      <c r="I392" s="55"/>
      <c r="J392" s="51"/>
      <c r="K392" s="51"/>
      <c r="L392" s="51"/>
      <c r="M392" s="51"/>
      <c r="N392" s="51"/>
      <c r="O392" s="51"/>
      <c r="P392" s="51"/>
    </row>
    <row r="393" spans="1:16" s="50" customFormat="1">
      <c r="A393" s="166"/>
      <c r="B393" s="44"/>
      <c r="C393" s="99"/>
      <c r="D393" s="99"/>
      <c r="E393" s="199"/>
      <c r="F393" s="83"/>
      <c r="G393" s="84"/>
      <c r="H393" s="217"/>
      <c r="I393" s="55"/>
      <c r="J393" s="51"/>
      <c r="K393" s="51"/>
      <c r="L393" s="51"/>
      <c r="M393" s="51"/>
      <c r="N393" s="51"/>
      <c r="O393" s="51"/>
      <c r="P393" s="51"/>
    </row>
    <row r="394" spans="1:16" s="50" customFormat="1" ht="57">
      <c r="A394" s="166">
        <f t="shared" ref="A394" si="69">+$A$219</f>
        <v>2</v>
      </c>
      <c r="B394" s="44">
        <f t="shared" si="65"/>
        <v>38</v>
      </c>
      <c r="C394" s="45" t="s">
        <v>511</v>
      </c>
      <c r="D394" s="99"/>
      <c r="E394" s="199">
        <v>6</v>
      </c>
      <c r="F394" s="83" t="s">
        <v>13</v>
      </c>
      <c r="G394" s="84"/>
      <c r="H394" s="217">
        <f>ROUND(E394*G394,2)</f>
        <v>0</v>
      </c>
      <c r="J394" s="51"/>
      <c r="K394" s="51"/>
      <c r="L394" s="51"/>
      <c r="M394" s="51"/>
      <c r="N394" s="51"/>
      <c r="O394" s="51"/>
      <c r="P394" s="51"/>
    </row>
    <row r="395" spans="1:16" s="50" customFormat="1">
      <c r="A395" s="166"/>
      <c r="B395" s="44"/>
      <c r="C395" s="99"/>
      <c r="D395" s="99"/>
      <c r="E395" s="199"/>
      <c r="F395" s="83"/>
      <c r="G395" s="84"/>
      <c r="H395" s="227"/>
      <c r="I395" s="55"/>
      <c r="J395" s="51"/>
      <c r="K395" s="51"/>
      <c r="L395" s="51"/>
      <c r="M395" s="51"/>
      <c r="N395" s="51"/>
      <c r="O395" s="51"/>
      <c r="P395" s="51"/>
    </row>
    <row r="396" spans="1:16" s="50" customFormat="1" ht="71.25">
      <c r="A396" s="166">
        <f>+$A$219</f>
        <v>2</v>
      </c>
      <c r="B396" s="44">
        <f>+B394+1</f>
        <v>39</v>
      </c>
      <c r="C396" s="99" t="s">
        <v>510</v>
      </c>
      <c r="D396" s="99"/>
      <c r="E396" s="199">
        <v>26</v>
      </c>
      <c r="F396" s="83" t="s">
        <v>13</v>
      </c>
      <c r="G396" s="84"/>
      <c r="H396" s="217">
        <f>ROUND(E396*G396,2)</f>
        <v>0</v>
      </c>
      <c r="J396" s="51"/>
      <c r="K396" s="51"/>
      <c r="L396" s="51"/>
      <c r="M396" s="51"/>
      <c r="N396" s="51"/>
      <c r="O396" s="51"/>
      <c r="P396" s="51"/>
    </row>
    <row r="397" spans="1:16" s="50" customFormat="1">
      <c r="A397" s="166"/>
      <c r="B397" s="44"/>
      <c r="C397" s="99"/>
      <c r="D397" s="99"/>
      <c r="E397" s="199"/>
      <c r="F397" s="83"/>
      <c r="G397" s="84"/>
      <c r="H397" s="227"/>
      <c r="I397" s="55"/>
      <c r="J397" s="51"/>
      <c r="K397" s="51"/>
      <c r="L397" s="51"/>
      <c r="M397" s="51"/>
      <c r="N397" s="51"/>
      <c r="O397" s="51"/>
      <c r="P397" s="51"/>
    </row>
    <row r="398" spans="1:16" s="50" customFormat="1" ht="71.25">
      <c r="A398" s="166">
        <f>+$A$219</f>
        <v>2</v>
      </c>
      <c r="B398" s="44">
        <f>+B396+1</f>
        <v>40</v>
      </c>
      <c r="C398" s="99" t="s">
        <v>520</v>
      </c>
      <c r="D398" s="99"/>
      <c r="E398" s="199">
        <f>137*0.51</f>
        <v>69.87</v>
      </c>
      <c r="F398" s="83" t="s">
        <v>13</v>
      </c>
      <c r="G398" s="84"/>
      <c r="H398" s="217">
        <f>ROUND(E398*G398,2)</f>
        <v>0</v>
      </c>
      <c r="J398" s="51"/>
      <c r="K398" s="51"/>
      <c r="L398" s="51"/>
      <c r="M398" s="51"/>
      <c r="N398" s="51"/>
      <c r="O398" s="51"/>
      <c r="P398" s="51"/>
    </row>
    <row r="399" spans="1:16" s="50" customFormat="1">
      <c r="A399" s="166"/>
      <c r="B399" s="44"/>
      <c r="C399" s="99"/>
      <c r="D399" s="99"/>
      <c r="E399" s="199"/>
      <c r="F399" s="83"/>
      <c r="G399" s="84"/>
      <c r="H399" s="227"/>
      <c r="I399" s="55"/>
      <c r="J399" s="51"/>
      <c r="K399" s="51"/>
      <c r="L399" s="51"/>
      <c r="M399" s="51"/>
      <c r="N399" s="51"/>
      <c r="O399" s="51"/>
      <c r="P399" s="51"/>
    </row>
    <row r="400" spans="1:16" s="50" customFormat="1" ht="28.5">
      <c r="A400" s="166">
        <f t="shared" ref="A400" si="70">+$A$219</f>
        <v>2</v>
      </c>
      <c r="B400" s="44">
        <f>+B398+1</f>
        <v>41</v>
      </c>
      <c r="C400" s="45" t="s">
        <v>369</v>
      </c>
      <c r="D400" s="99"/>
      <c r="E400" s="199">
        <v>14</v>
      </c>
      <c r="F400" s="83" t="s">
        <v>13</v>
      </c>
      <c r="G400" s="84"/>
      <c r="H400" s="217">
        <f>ROUND(E400*G400,2)</f>
        <v>0</v>
      </c>
      <c r="J400" s="51"/>
      <c r="K400" s="51"/>
      <c r="L400" s="51"/>
      <c r="M400" s="51"/>
      <c r="N400" s="51"/>
      <c r="O400" s="51"/>
      <c r="P400" s="51"/>
    </row>
    <row r="401" spans="1:16" s="50" customFormat="1">
      <c r="A401" s="166"/>
      <c r="B401" s="44"/>
      <c r="C401" s="99"/>
      <c r="D401" s="99"/>
      <c r="E401" s="199"/>
      <c r="F401" s="83"/>
      <c r="G401" s="84"/>
      <c r="H401" s="227"/>
      <c r="I401" s="55"/>
      <c r="J401" s="51"/>
      <c r="K401" s="51"/>
      <c r="L401" s="51"/>
      <c r="M401" s="51"/>
      <c r="N401" s="51"/>
      <c r="O401" s="51"/>
      <c r="P401" s="51"/>
    </row>
    <row r="402" spans="1:16" s="50" customFormat="1" ht="42.75">
      <c r="A402" s="166">
        <f t="shared" ref="A402" si="71">+$A$219</f>
        <v>2</v>
      </c>
      <c r="B402" s="44">
        <f t="shared" si="65"/>
        <v>42</v>
      </c>
      <c r="C402" s="45" t="s">
        <v>483</v>
      </c>
      <c r="D402" s="45"/>
      <c r="E402" s="48">
        <v>1</v>
      </c>
      <c r="F402" s="47" t="s">
        <v>12</v>
      </c>
      <c r="G402" s="80"/>
      <c r="H402" s="217">
        <f>ROUND(E402*G402,2)</f>
        <v>0</v>
      </c>
      <c r="J402" s="51"/>
      <c r="K402" s="51"/>
      <c r="L402" s="51"/>
      <c r="M402" s="51"/>
      <c r="N402" s="51"/>
      <c r="O402" s="51"/>
      <c r="P402" s="51"/>
    </row>
    <row r="403" spans="1:16" s="50" customFormat="1">
      <c r="A403" s="166"/>
      <c r="B403" s="44"/>
      <c r="C403" s="45"/>
      <c r="D403" s="45"/>
      <c r="E403" s="48"/>
      <c r="F403" s="47"/>
      <c r="G403" s="80"/>
      <c r="H403" s="217"/>
      <c r="J403" s="51"/>
      <c r="K403" s="51"/>
      <c r="L403" s="51"/>
      <c r="M403" s="51"/>
      <c r="N403" s="51"/>
      <c r="O403" s="51"/>
      <c r="P403" s="51"/>
    </row>
    <row r="404" spans="1:16" s="50" customFormat="1" ht="15">
      <c r="A404" s="166"/>
      <c r="B404" s="102"/>
      <c r="C404" s="120" t="s">
        <v>79</v>
      </c>
      <c r="D404" s="121"/>
      <c r="E404" s="204"/>
      <c r="F404" s="122"/>
      <c r="G404" s="123"/>
      <c r="H404" s="228"/>
      <c r="J404" s="51"/>
      <c r="K404" s="51"/>
      <c r="L404" s="51"/>
      <c r="M404" s="51"/>
      <c r="N404" s="51"/>
      <c r="O404" s="51"/>
      <c r="P404" s="51"/>
    </row>
    <row r="405" spans="1:16" s="50" customFormat="1">
      <c r="A405" s="166"/>
      <c r="B405" s="43"/>
      <c r="C405" s="45"/>
      <c r="D405" s="45"/>
      <c r="E405" s="48"/>
      <c r="F405" s="47"/>
      <c r="G405" s="80"/>
      <c r="H405" s="217"/>
      <c r="J405" s="51"/>
      <c r="K405" s="51"/>
      <c r="L405" s="51"/>
      <c r="M405" s="51"/>
      <c r="N405" s="51"/>
      <c r="O405" s="51"/>
      <c r="P405" s="51"/>
    </row>
    <row r="406" spans="1:16" s="50" customFormat="1">
      <c r="A406" s="166"/>
      <c r="B406" s="43" t="s">
        <v>36</v>
      </c>
      <c r="C406" s="45" t="s">
        <v>81</v>
      </c>
      <c r="D406" s="45"/>
      <c r="E406" s="48"/>
      <c r="F406" s="47"/>
      <c r="G406" s="80"/>
      <c r="H406" s="217"/>
      <c r="J406" s="51"/>
      <c r="K406" s="51"/>
      <c r="L406" s="51"/>
      <c r="M406" s="51"/>
      <c r="N406" s="51"/>
      <c r="O406" s="51"/>
      <c r="P406" s="51"/>
    </row>
    <row r="407" spans="1:16" s="50" customFormat="1" ht="71.25">
      <c r="A407" s="166">
        <f>+$A$219</f>
        <v>2</v>
      </c>
      <c r="B407" s="43">
        <f>+B402+1</f>
        <v>43</v>
      </c>
      <c r="C407" s="45" t="s">
        <v>80</v>
      </c>
      <c r="D407" s="45"/>
      <c r="E407" s="48">
        <f>563*0.1</f>
        <v>56.300000000000004</v>
      </c>
      <c r="F407" s="47" t="s">
        <v>42</v>
      </c>
      <c r="G407" s="80"/>
      <c r="H407" s="217">
        <f>ROUND(E407*G407,2)</f>
        <v>0</v>
      </c>
      <c r="J407" s="51"/>
      <c r="K407" s="51"/>
      <c r="L407" s="51"/>
      <c r="M407" s="99"/>
      <c r="N407" s="99"/>
      <c r="O407" s="82">
        <v>128.26</v>
      </c>
      <c r="P407" s="51"/>
    </row>
    <row r="408" spans="1:16" s="50" customFormat="1">
      <c r="A408" s="166"/>
      <c r="B408" s="43"/>
      <c r="C408" s="45"/>
      <c r="D408" s="45"/>
      <c r="E408" s="48"/>
      <c r="F408" s="47"/>
      <c r="G408" s="80"/>
      <c r="H408" s="217"/>
      <c r="J408" s="51"/>
      <c r="K408" s="51"/>
      <c r="L408" s="51"/>
      <c r="M408" s="99"/>
      <c r="N408" s="99"/>
      <c r="O408" s="82"/>
      <c r="P408" s="51"/>
    </row>
    <row r="409" spans="1:16" s="50" customFormat="1" ht="71.25">
      <c r="A409" s="166">
        <f>+$A$219</f>
        <v>2</v>
      </c>
      <c r="B409" s="43">
        <f>+B407+1</f>
        <v>44</v>
      </c>
      <c r="C409" s="45" t="s">
        <v>516</v>
      </c>
      <c r="D409" s="45"/>
      <c r="E409" s="48">
        <f>13.4*0.3</f>
        <v>4.0199999999999996</v>
      </c>
      <c r="F409" s="47" t="s">
        <v>42</v>
      </c>
      <c r="G409" s="80"/>
      <c r="H409" s="217">
        <f>ROUND(E409*G409,2)</f>
        <v>0</v>
      </c>
      <c r="J409" s="51"/>
      <c r="K409" s="51"/>
      <c r="L409" s="51"/>
      <c r="M409" s="45"/>
      <c r="N409" s="99"/>
      <c r="O409" s="82">
        <f>16.26*0.3</f>
        <v>4.8780000000000001</v>
      </c>
      <c r="P409" s="51"/>
    </row>
    <row r="410" spans="1:16" s="50" customFormat="1">
      <c r="A410" s="166"/>
      <c r="B410" s="43"/>
      <c r="C410" s="45"/>
      <c r="D410" s="45"/>
      <c r="E410" s="48"/>
      <c r="F410" s="47"/>
      <c r="G410" s="80"/>
      <c r="H410" s="217"/>
      <c r="J410" s="51"/>
      <c r="K410" s="51"/>
      <c r="L410" s="51"/>
      <c r="M410" s="99"/>
      <c r="N410" s="99"/>
      <c r="O410" s="82"/>
      <c r="P410" s="51"/>
    </row>
    <row r="411" spans="1:16" s="50" customFormat="1" ht="71.25">
      <c r="A411" s="166">
        <f>+$A$219</f>
        <v>2</v>
      </c>
      <c r="B411" s="43">
        <f t="shared" ref="B411:B413" si="72">+B407+1</f>
        <v>44</v>
      </c>
      <c r="C411" s="45" t="s">
        <v>515</v>
      </c>
      <c r="D411" s="45"/>
      <c r="E411" s="48">
        <f>563*0.4</f>
        <v>225.20000000000002</v>
      </c>
      <c r="F411" s="47" t="s">
        <v>42</v>
      </c>
      <c r="G411" s="80"/>
      <c r="H411" s="217">
        <f>ROUND(E411*G411,2)</f>
        <v>0</v>
      </c>
      <c r="J411" s="51"/>
      <c r="K411" s="51"/>
      <c r="L411" s="51"/>
      <c r="M411" s="99"/>
      <c r="N411" s="99"/>
      <c r="O411" s="82">
        <f>(14.65+10.5+7.75)*0.81</f>
        <v>26.649000000000001</v>
      </c>
      <c r="P411" s="51"/>
    </row>
    <row r="412" spans="1:16" s="50" customFormat="1">
      <c r="A412" s="166"/>
      <c r="B412" s="43"/>
      <c r="C412" s="45"/>
      <c r="D412" s="45"/>
      <c r="E412" s="48"/>
      <c r="F412" s="47"/>
      <c r="G412" s="80"/>
      <c r="H412" s="217"/>
      <c r="J412" s="51"/>
      <c r="K412" s="51"/>
      <c r="L412" s="51"/>
      <c r="M412" s="99"/>
      <c r="N412" s="99"/>
      <c r="O412" s="82"/>
      <c r="P412" s="51"/>
    </row>
    <row r="413" spans="1:16" s="50" customFormat="1" ht="71.25">
      <c r="A413" s="166">
        <f>+$A$219</f>
        <v>2</v>
      </c>
      <c r="B413" s="43">
        <f t="shared" si="72"/>
        <v>45</v>
      </c>
      <c r="C413" s="45" t="s">
        <v>522</v>
      </c>
      <c r="D413" s="45"/>
      <c r="E413" s="48">
        <f>9.5*0.25</f>
        <v>2.375</v>
      </c>
      <c r="F413" s="47" t="s">
        <v>42</v>
      </c>
      <c r="G413" s="80"/>
      <c r="H413" s="217">
        <f>ROUND(E413*G413,2)</f>
        <v>0</v>
      </c>
      <c r="J413" s="51"/>
      <c r="K413" s="51"/>
      <c r="L413" s="51"/>
      <c r="M413" s="99"/>
      <c r="N413" s="99"/>
      <c r="O413" s="82">
        <f>(14.65+10.5+7.75)*0.81</f>
        <v>26.649000000000001</v>
      </c>
      <c r="P413" s="51"/>
    </row>
    <row r="414" spans="1:16" s="50" customFormat="1">
      <c r="A414" s="166"/>
      <c r="B414" s="43"/>
      <c r="C414" s="45"/>
      <c r="D414" s="45"/>
      <c r="E414" s="48"/>
      <c r="F414" s="47"/>
      <c r="G414" s="80"/>
      <c r="H414" s="217"/>
      <c r="J414" s="51"/>
      <c r="K414" s="51"/>
      <c r="L414" s="51"/>
      <c r="M414" s="99"/>
      <c r="N414" s="99"/>
      <c r="O414" s="82"/>
      <c r="P414" s="51"/>
    </row>
    <row r="415" spans="1:16" s="50" customFormat="1" ht="71.25">
      <c r="A415" s="166">
        <f>+$A$219</f>
        <v>2</v>
      </c>
      <c r="B415" s="43">
        <f>+B413+1</f>
        <v>46</v>
      </c>
      <c r="C415" s="45" t="s">
        <v>521</v>
      </c>
      <c r="D415" s="45"/>
      <c r="E415" s="48">
        <v>4</v>
      </c>
      <c r="F415" s="47" t="s">
        <v>42</v>
      </c>
      <c r="G415" s="80"/>
      <c r="H415" s="217">
        <f>ROUND(E415*G415,2)</f>
        <v>0</v>
      </c>
      <c r="J415" s="51"/>
      <c r="K415" s="51"/>
      <c r="L415" s="51"/>
      <c r="M415" s="99"/>
      <c r="N415" s="99"/>
      <c r="O415" s="82">
        <f>(14.65+10.5+7.75)*0.81</f>
        <v>26.649000000000001</v>
      </c>
      <c r="P415" s="51"/>
    </row>
    <row r="416" spans="1:16" s="50" customFormat="1">
      <c r="A416" s="166"/>
      <c r="B416" s="43"/>
      <c r="C416" s="45"/>
      <c r="D416" s="45"/>
      <c r="E416" s="48"/>
      <c r="F416" s="47"/>
      <c r="G416" s="80"/>
      <c r="H416" s="217"/>
      <c r="J416" s="51"/>
      <c r="K416" s="51"/>
      <c r="L416" s="51"/>
      <c r="M416" s="99"/>
      <c r="N416" s="99"/>
      <c r="O416" s="82"/>
      <c r="P416" s="51"/>
    </row>
    <row r="417" spans="1:16" s="50" customFormat="1" ht="71.25">
      <c r="A417" s="166">
        <f>+$A$219</f>
        <v>2</v>
      </c>
      <c r="B417" s="43">
        <f>+B415+1</f>
        <v>47</v>
      </c>
      <c r="C417" s="45" t="s">
        <v>523</v>
      </c>
      <c r="D417" s="45"/>
      <c r="E417" s="48">
        <f>30*0.3*0.3*3.75</f>
        <v>10.124999999999998</v>
      </c>
      <c r="F417" s="47" t="s">
        <v>42</v>
      </c>
      <c r="G417" s="80"/>
      <c r="H417" s="217">
        <f>ROUND(E417*G417,2)</f>
        <v>0</v>
      </c>
      <c r="J417" s="51"/>
      <c r="K417" s="51"/>
      <c r="L417" s="51"/>
      <c r="M417" s="128"/>
      <c r="N417" s="99"/>
      <c r="O417" s="82">
        <f>(110+7.75+10.5)*0.4</f>
        <v>51.300000000000004</v>
      </c>
      <c r="P417" s="51"/>
    </row>
    <row r="418" spans="1:16" s="50" customFormat="1">
      <c r="A418" s="166"/>
      <c r="B418" s="43"/>
      <c r="C418" s="45"/>
      <c r="D418" s="45"/>
      <c r="E418" s="48"/>
      <c r="F418" s="47"/>
      <c r="G418" s="80"/>
      <c r="H418" s="217"/>
      <c r="J418" s="51"/>
      <c r="K418" s="51"/>
      <c r="L418" s="51"/>
      <c r="M418" s="99"/>
      <c r="N418" s="99"/>
      <c r="O418" s="82"/>
      <c r="P418" s="51"/>
    </row>
    <row r="419" spans="1:16" s="50" customFormat="1" ht="71.25">
      <c r="A419" s="166">
        <f>+$A$219</f>
        <v>2</v>
      </c>
      <c r="B419" s="43">
        <f>+B417+1</f>
        <v>48</v>
      </c>
      <c r="C419" s="45" t="s">
        <v>524</v>
      </c>
      <c r="D419" s="45"/>
      <c r="E419" s="48">
        <f>19*0.25</f>
        <v>4.75</v>
      </c>
      <c r="F419" s="47" t="s">
        <v>42</v>
      </c>
      <c r="G419" s="80"/>
      <c r="H419" s="217">
        <f>ROUND(E419*G419,2)</f>
        <v>0</v>
      </c>
      <c r="J419" s="51"/>
      <c r="K419" s="51"/>
      <c r="L419" s="51"/>
      <c r="M419" s="128"/>
      <c r="N419" s="99"/>
      <c r="O419" s="82">
        <f>(110+7.75+10.5)*0.4</f>
        <v>51.300000000000004</v>
      </c>
      <c r="P419" s="51"/>
    </row>
    <row r="420" spans="1:16" s="50" customFormat="1">
      <c r="A420" s="166"/>
      <c r="B420" s="43"/>
      <c r="C420" s="45"/>
      <c r="D420" s="45"/>
      <c r="E420" s="48"/>
      <c r="F420" s="47"/>
      <c r="G420" s="80"/>
      <c r="H420" s="217"/>
      <c r="J420" s="51"/>
      <c r="K420" s="51"/>
      <c r="L420" s="51"/>
      <c r="M420" s="99"/>
      <c r="N420" s="99"/>
      <c r="O420" s="82"/>
      <c r="P420" s="51"/>
    </row>
    <row r="421" spans="1:16" s="50" customFormat="1" ht="71.25">
      <c r="A421" s="166">
        <f>+$A$219</f>
        <v>2</v>
      </c>
      <c r="B421" s="43">
        <f t="shared" ref="B421" si="73">+B419+1</f>
        <v>49</v>
      </c>
      <c r="C421" s="45" t="s">
        <v>370</v>
      </c>
      <c r="D421" s="45"/>
      <c r="E421" s="48">
        <f>((O421+O431+O435+O443+O445+O447+O449+O451+O453+O461+O463+O469+O475+O477+O479+O481+O483+O487+O503)/2)*0.25</f>
        <v>301.02406250000001</v>
      </c>
      <c r="F421" s="47" t="s">
        <v>42</v>
      </c>
      <c r="G421" s="80"/>
      <c r="H421" s="217">
        <f>ROUND(E421*G421,2)</f>
        <v>0</v>
      </c>
      <c r="J421" s="51"/>
      <c r="K421" s="51"/>
      <c r="L421" s="51"/>
      <c r="M421" s="99"/>
      <c r="N421" s="99"/>
      <c r="O421" s="82">
        <f>165*2</f>
        <v>330</v>
      </c>
      <c r="P421" s="51"/>
    </row>
    <row r="422" spans="1:16" s="50" customFormat="1">
      <c r="A422" s="166"/>
      <c r="B422" s="43"/>
      <c r="C422" s="45"/>
      <c r="D422" s="45"/>
      <c r="E422" s="48"/>
      <c r="F422" s="47"/>
      <c r="G422" s="80"/>
      <c r="H422" s="217"/>
      <c r="J422" s="51"/>
      <c r="K422" s="51"/>
      <c r="L422" s="51"/>
      <c r="M422" s="99"/>
      <c r="N422" s="99"/>
      <c r="O422" s="82"/>
      <c r="P422" s="51"/>
    </row>
    <row r="423" spans="1:16" s="50" customFormat="1" ht="71.25">
      <c r="A423" s="166">
        <f>+$A$219</f>
        <v>2</v>
      </c>
      <c r="B423" s="43">
        <f t="shared" ref="B423" si="74">+B421+1</f>
        <v>50</v>
      </c>
      <c r="C423" s="45" t="s">
        <v>371</v>
      </c>
      <c r="D423" s="45"/>
      <c r="E423" s="48">
        <f>((O423+O425+O437+O439+O441+O455+O465+O467+O471+O473)/2)*0.25</f>
        <v>49.637500000000003</v>
      </c>
      <c r="F423" s="47" t="s">
        <v>42</v>
      </c>
      <c r="G423" s="80"/>
      <c r="H423" s="217">
        <f>ROUND(E423*G423,2)</f>
        <v>0</v>
      </c>
      <c r="J423" s="51"/>
      <c r="K423" s="51"/>
      <c r="L423" s="51"/>
      <c r="M423" s="99"/>
      <c r="N423" s="99"/>
      <c r="O423" s="82">
        <f>+(27*2)+(41.5*0.25)+(0.65*0.25*2)</f>
        <v>64.7</v>
      </c>
      <c r="P423" s="51"/>
    </row>
    <row r="424" spans="1:16" s="50" customFormat="1">
      <c r="A424" s="166"/>
      <c r="B424" s="43"/>
      <c r="C424" s="45"/>
      <c r="D424" s="45"/>
      <c r="E424" s="48"/>
      <c r="F424" s="47"/>
      <c r="G424" s="80"/>
      <c r="H424" s="217"/>
      <c r="J424" s="51"/>
      <c r="K424" s="51"/>
      <c r="L424" s="51"/>
      <c r="M424" s="99"/>
      <c r="N424" s="99"/>
      <c r="O424" s="82"/>
      <c r="P424" s="51"/>
    </row>
    <row r="425" spans="1:16" s="50" customFormat="1" ht="71.25">
      <c r="A425" s="166">
        <f>+$A$219</f>
        <v>2</v>
      </c>
      <c r="B425" s="43">
        <f t="shared" ref="B425" si="75">+B423+1</f>
        <v>51</v>
      </c>
      <c r="C425" s="45" t="s">
        <v>372</v>
      </c>
      <c r="D425" s="45"/>
      <c r="E425" s="48">
        <f>((O499+55)/2)*0.3</f>
        <v>21.552</v>
      </c>
      <c r="F425" s="47" t="s">
        <v>42</v>
      </c>
      <c r="G425" s="80"/>
      <c r="H425" s="217">
        <f>ROUND(E425*G425,2)</f>
        <v>0</v>
      </c>
      <c r="J425" s="51"/>
      <c r="K425" s="51"/>
      <c r="L425" s="51"/>
      <c r="M425" s="130"/>
      <c r="N425" s="99"/>
      <c r="O425" s="82">
        <f>+(27*2)+(41.5*0.25)+(0.65*0.25*2)-(9*0.25)</f>
        <v>62.45</v>
      </c>
      <c r="P425" s="51"/>
    </row>
    <row r="426" spans="1:16" s="50" customFormat="1">
      <c r="A426" s="166"/>
      <c r="B426" s="43"/>
      <c r="C426" s="45"/>
      <c r="D426" s="45"/>
      <c r="E426" s="48"/>
      <c r="F426" s="47"/>
      <c r="G426" s="80"/>
      <c r="H426" s="217"/>
      <c r="J426" s="51"/>
      <c r="K426" s="51"/>
      <c r="L426" s="51"/>
      <c r="M426" s="99"/>
      <c r="N426" s="99"/>
      <c r="O426" s="82"/>
      <c r="P426" s="51"/>
    </row>
    <row r="427" spans="1:16" s="50" customFormat="1" ht="71.25">
      <c r="A427" s="166">
        <f>+$A$219</f>
        <v>2</v>
      </c>
      <c r="B427" s="43">
        <f t="shared" ref="B427:B429" si="76">+B423+1</f>
        <v>51</v>
      </c>
      <c r="C427" s="45" t="s">
        <v>517</v>
      </c>
      <c r="D427" s="45"/>
      <c r="E427" s="48">
        <f>+(((521*3)+38.25)-(15.4*3))*0.22</f>
        <v>342.11099999999999</v>
      </c>
      <c r="F427" s="47" t="s">
        <v>42</v>
      </c>
      <c r="G427" s="80"/>
      <c r="H427" s="217">
        <f>ROUND(E427*G427,2)</f>
        <v>0</v>
      </c>
      <c r="J427" s="51"/>
      <c r="K427" s="51"/>
      <c r="L427" s="51"/>
      <c r="M427" s="99"/>
      <c r="N427" s="99"/>
      <c r="O427" s="82">
        <f>9*2.5*3.05</f>
        <v>68.625</v>
      </c>
      <c r="P427" s="51"/>
    </row>
    <row r="428" spans="1:16" s="50" customFormat="1">
      <c r="A428" s="166"/>
      <c r="B428" s="43"/>
      <c r="C428" s="45"/>
      <c r="D428" s="45"/>
      <c r="E428" s="48"/>
      <c r="F428" s="47"/>
      <c r="G428" s="80"/>
      <c r="H428" s="217"/>
      <c r="J428" s="51"/>
      <c r="K428" s="51"/>
      <c r="L428" s="51"/>
      <c r="M428" s="99"/>
      <c r="N428" s="99"/>
      <c r="O428" s="82"/>
      <c r="P428" s="51"/>
    </row>
    <row r="429" spans="1:16" s="50" customFormat="1" ht="71.25">
      <c r="A429" s="166">
        <f>+$A$219</f>
        <v>2</v>
      </c>
      <c r="B429" s="43">
        <f t="shared" si="76"/>
        <v>52</v>
      </c>
      <c r="C429" s="45" t="s">
        <v>518</v>
      </c>
      <c r="D429" s="45"/>
      <c r="E429" s="48">
        <f>59*0.15</f>
        <v>8.85</v>
      </c>
      <c r="F429" s="47" t="s">
        <v>42</v>
      </c>
      <c r="G429" s="80"/>
      <c r="H429" s="217">
        <f>ROUND(E429*G429,2)</f>
        <v>0</v>
      </c>
      <c r="J429" s="51"/>
      <c r="K429" s="51"/>
      <c r="L429" s="51"/>
      <c r="M429" s="99"/>
      <c r="N429" s="99"/>
      <c r="O429" s="82">
        <f>9*2.5*3.05</f>
        <v>68.625</v>
      </c>
      <c r="P429" s="51"/>
    </row>
    <row r="430" spans="1:16" s="50" customFormat="1">
      <c r="A430" s="166"/>
      <c r="B430" s="43"/>
      <c r="C430" s="45"/>
      <c r="D430" s="45"/>
      <c r="E430" s="48"/>
      <c r="F430" s="47"/>
      <c r="G430" s="80"/>
      <c r="H430" s="217"/>
      <c r="J430" s="51"/>
      <c r="K430" s="51"/>
      <c r="L430" s="51"/>
      <c r="M430" s="99"/>
      <c r="N430" s="99"/>
      <c r="O430" s="82"/>
      <c r="P430" s="51"/>
    </row>
    <row r="431" spans="1:16" s="50" customFormat="1" ht="71.25">
      <c r="A431" s="166">
        <f>+$A$219</f>
        <v>2</v>
      </c>
      <c r="B431" s="43">
        <f>+B425+1</f>
        <v>52</v>
      </c>
      <c r="C431" s="45" t="s">
        <v>519</v>
      </c>
      <c r="D431" s="45"/>
      <c r="E431" s="48">
        <f>137*0.51*0.2</f>
        <v>13.974000000000002</v>
      </c>
      <c r="F431" s="47" t="s">
        <v>42</v>
      </c>
      <c r="G431" s="80"/>
      <c r="H431" s="217">
        <f>ROUND(E431*G431,2)</f>
        <v>0</v>
      </c>
      <c r="J431" s="51"/>
      <c r="K431" s="51"/>
      <c r="L431" s="51"/>
      <c r="M431" s="99"/>
      <c r="N431" s="99"/>
      <c r="O431" s="82">
        <f>9*2.5*3.05</f>
        <v>68.625</v>
      </c>
      <c r="P431" s="51"/>
    </row>
    <row r="432" spans="1:16" s="50" customFormat="1">
      <c r="A432" s="166"/>
      <c r="B432" s="43"/>
      <c r="C432" s="45"/>
      <c r="D432" s="45"/>
      <c r="E432" s="48"/>
      <c r="F432" s="47"/>
      <c r="G432" s="80"/>
      <c r="H432" s="217"/>
      <c r="J432" s="51"/>
      <c r="K432" s="51"/>
      <c r="L432" s="51"/>
      <c r="M432" s="99"/>
      <c r="N432" s="99"/>
      <c r="O432" s="82"/>
      <c r="P432" s="51"/>
    </row>
    <row r="433" spans="1:20" s="50" customFormat="1" ht="99.75">
      <c r="A433" s="166">
        <f>+$A$219</f>
        <v>2</v>
      </c>
      <c r="B433" s="43">
        <f>+B427+1</f>
        <v>52</v>
      </c>
      <c r="C433" s="45" t="s">
        <v>531</v>
      </c>
      <c r="D433" s="45"/>
      <c r="E433" s="48">
        <f>42*0.09</f>
        <v>3.78</v>
      </c>
      <c r="F433" s="47" t="s">
        <v>42</v>
      </c>
      <c r="G433" s="80"/>
      <c r="H433" s="217">
        <f>ROUND(E433*G433,2)</f>
        <v>0</v>
      </c>
      <c r="J433" s="51"/>
      <c r="K433" s="51"/>
      <c r="L433" s="51"/>
      <c r="M433" s="99"/>
      <c r="N433" s="99"/>
      <c r="O433" s="82">
        <f>9*2.5*3.05</f>
        <v>68.625</v>
      </c>
      <c r="P433" s="51"/>
    </row>
    <row r="434" spans="1:20" s="50" customFormat="1">
      <c r="A434" s="166"/>
      <c r="B434" s="43"/>
      <c r="C434" s="45"/>
      <c r="D434" s="45"/>
      <c r="E434" s="48"/>
      <c r="F434" s="47"/>
      <c r="G434" s="80"/>
      <c r="H434" s="217"/>
      <c r="J434" s="51"/>
      <c r="K434" s="51"/>
      <c r="L434" s="51"/>
      <c r="M434" s="99"/>
      <c r="N434" s="99"/>
      <c r="O434" s="82"/>
      <c r="P434" s="51"/>
    </row>
    <row r="435" spans="1:20" s="50" customFormat="1" ht="15">
      <c r="A435" s="166"/>
      <c r="B435" s="43"/>
      <c r="C435" s="131" t="s">
        <v>82</v>
      </c>
      <c r="D435" s="45"/>
      <c r="E435" s="48"/>
      <c r="F435" s="47"/>
      <c r="G435" s="80"/>
      <c r="H435" s="217"/>
      <c r="I435" s="156"/>
      <c r="J435" s="157"/>
      <c r="K435" s="157"/>
      <c r="L435" s="157"/>
      <c r="M435" s="99"/>
      <c r="N435" s="99"/>
      <c r="O435" s="82">
        <f>61*2</f>
        <v>122</v>
      </c>
      <c r="P435" s="51"/>
      <c r="R435" s="50" t="s">
        <v>512</v>
      </c>
      <c r="S435" s="50" t="s">
        <v>513</v>
      </c>
      <c r="T435" s="50" t="s">
        <v>514</v>
      </c>
    </row>
    <row r="436" spans="1:20" s="50" customFormat="1">
      <c r="A436" s="166"/>
      <c r="B436" s="43"/>
      <c r="C436" s="128"/>
      <c r="D436" s="45"/>
      <c r="E436" s="48"/>
      <c r="F436" s="47"/>
      <c r="G436" s="80"/>
      <c r="H436" s="217"/>
      <c r="I436" s="156"/>
      <c r="J436" s="157"/>
      <c r="K436" s="316"/>
      <c r="L436" s="157"/>
      <c r="M436" s="99"/>
      <c r="N436" s="99"/>
      <c r="O436" s="82"/>
      <c r="P436" s="51"/>
      <c r="R436" s="50">
        <v>2906</v>
      </c>
      <c r="S436" s="50">
        <v>8527</v>
      </c>
      <c r="T436" s="50">
        <v>13545</v>
      </c>
    </row>
    <row r="437" spans="1:20" s="50" customFormat="1" ht="57">
      <c r="A437" s="297">
        <v>2</v>
      </c>
      <c r="B437" s="132">
        <f>+B431+1</f>
        <v>53</v>
      </c>
      <c r="C437" s="128" t="s">
        <v>373</v>
      </c>
      <c r="D437" s="128"/>
      <c r="E437" s="207">
        <v>24149</v>
      </c>
      <c r="F437" s="133" t="s">
        <v>83</v>
      </c>
      <c r="G437" s="134"/>
      <c r="H437" s="231">
        <f>ROUND(E437*G437,2)</f>
        <v>0</v>
      </c>
      <c r="I437" s="156"/>
      <c r="J437" s="157"/>
      <c r="K437" s="316"/>
      <c r="L437" s="157"/>
      <c r="M437" s="99"/>
      <c r="N437" s="99"/>
      <c r="O437" s="82">
        <f>+(27*2)+(41.5*0.25)+(0.65*0.25*2)-(3.05*0.25*10)</f>
        <v>57.075000000000003</v>
      </c>
      <c r="P437" s="51"/>
      <c r="R437" s="50">
        <v>1588</v>
      </c>
      <c r="S437" s="50">
        <v>1759</v>
      </c>
      <c r="T437" s="50">
        <v>6330</v>
      </c>
    </row>
    <row r="438" spans="1:20" s="50" customFormat="1">
      <c r="A438" s="297"/>
      <c r="B438" s="132"/>
      <c r="C438" s="128"/>
      <c r="D438" s="128"/>
      <c r="E438" s="207"/>
      <c r="F438" s="133"/>
      <c r="G438" s="134"/>
      <c r="H438" s="231"/>
      <c r="I438" s="156"/>
      <c r="J438" s="157"/>
      <c r="K438" s="157"/>
      <c r="L438" s="157"/>
      <c r="M438" s="99"/>
      <c r="N438" s="99"/>
      <c r="O438" s="82"/>
      <c r="P438" s="51"/>
      <c r="R438" s="50">
        <v>2406</v>
      </c>
      <c r="S438" s="50">
        <v>1507</v>
      </c>
      <c r="T438" s="50">
        <v>7700</v>
      </c>
    </row>
    <row r="439" spans="1:20" s="50" customFormat="1" ht="57">
      <c r="A439" s="297">
        <v>2</v>
      </c>
      <c r="B439" s="132">
        <f>+B437+1</f>
        <v>54</v>
      </c>
      <c r="C439" s="128" t="s">
        <v>374</v>
      </c>
      <c r="D439" s="128"/>
      <c r="E439" s="207">
        <v>31608</v>
      </c>
      <c r="F439" s="133" t="s">
        <v>83</v>
      </c>
      <c r="G439" s="134"/>
      <c r="H439" s="231">
        <f>ROUND(E439*G439,2)</f>
        <v>0</v>
      </c>
      <c r="I439" s="156"/>
      <c r="J439" s="157"/>
      <c r="K439" s="157"/>
      <c r="L439" s="157"/>
      <c r="M439" s="99"/>
      <c r="N439" s="99"/>
      <c r="O439" s="82">
        <f>+O437</f>
        <v>57.075000000000003</v>
      </c>
      <c r="P439" s="51"/>
      <c r="R439" s="50">
        <v>2015</v>
      </c>
      <c r="S439" s="50">
        <v>1501</v>
      </c>
      <c r="T439" s="50">
        <v>6922</v>
      </c>
    </row>
    <row r="440" spans="1:20" s="50" customFormat="1">
      <c r="A440" s="297"/>
      <c r="B440" s="132"/>
      <c r="C440" s="128"/>
      <c r="D440" s="128"/>
      <c r="E440" s="207"/>
      <c r="F440" s="133"/>
      <c r="G440" s="134"/>
      <c r="H440" s="231"/>
      <c r="I440" s="156"/>
      <c r="J440" s="157"/>
      <c r="K440" s="157"/>
      <c r="L440" s="157"/>
      <c r="M440" s="99"/>
      <c r="N440" s="99"/>
      <c r="O440" s="82"/>
      <c r="P440" s="51"/>
      <c r="R440" s="50">
        <v>75</v>
      </c>
      <c r="S440" s="50">
        <v>243</v>
      </c>
      <c r="T440" s="50">
        <v>481</v>
      </c>
    </row>
    <row r="441" spans="1:20" s="50" customFormat="1" ht="42.75">
      <c r="A441" s="297">
        <v>2</v>
      </c>
      <c r="B441" s="132">
        <f>+B439+1</f>
        <v>55</v>
      </c>
      <c r="C441" s="128" t="s">
        <v>375</v>
      </c>
      <c r="D441" s="128"/>
      <c r="E441" s="207">
        <v>55855</v>
      </c>
      <c r="F441" s="133" t="s">
        <v>83</v>
      </c>
      <c r="G441" s="134"/>
      <c r="H441" s="231">
        <f>ROUND(E441*G441,2)</f>
        <v>0</v>
      </c>
      <c r="I441" s="156"/>
      <c r="J441" s="316"/>
      <c r="K441" s="157"/>
      <c r="L441" s="157"/>
      <c r="M441" s="130"/>
      <c r="N441" s="99"/>
      <c r="O441" s="82">
        <f>+O439</f>
        <v>57.075000000000003</v>
      </c>
      <c r="P441" s="51"/>
      <c r="R441" s="50">
        <v>508</v>
      </c>
      <c r="S441" s="50">
        <v>217</v>
      </c>
      <c r="T441" s="50">
        <v>236</v>
      </c>
    </row>
    <row r="442" spans="1:20" s="50" customFormat="1">
      <c r="A442" s="297"/>
      <c r="B442" s="132"/>
      <c r="C442" s="128"/>
      <c r="D442" s="128"/>
      <c r="E442" s="207"/>
      <c r="F442" s="133"/>
      <c r="G442" s="134"/>
      <c r="H442" s="231"/>
      <c r="I442" s="156"/>
      <c r="J442" s="157"/>
      <c r="K442" s="157"/>
      <c r="L442" s="157"/>
      <c r="M442" s="99"/>
      <c r="N442" s="99"/>
      <c r="O442" s="82"/>
      <c r="P442" s="51"/>
      <c r="R442" s="50">
        <v>241</v>
      </c>
      <c r="S442" s="50">
        <v>94</v>
      </c>
      <c r="T442" s="50">
        <v>472</v>
      </c>
    </row>
    <row r="443" spans="1:20" s="50" customFormat="1" ht="42.75">
      <c r="A443" s="166">
        <v>2</v>
      </c>
      <c r="B443" s="44">
        <f>+B441+1</f>
        <v>56</v>
      </c>
      <c r="C443" s="128" t="s">
        <v>84</v>
      </c>
      <c r="D443" s="45" t="s">
        <v>360</v>
      </c>
      <c r="E443" s="48">
        <v>80</v>
      </c>
      <c r="F443" s="47" t="s">
        <v>85</v>
      </c>
      <c r="G443" s="80"/>
      <c r="H443" s="217">
        <f>ROUND(E443*G443,2)</f>
        <v>0</v>
      </c>
      <c r="I443" s="156"/>
      <c r="J443" s="157"/>
      <c r="K443" s="157"/>
      <c r="L443" s="157"/>
      <c r="M443" s="99"/>
      <c r="N443" s="99"/>
      <c r="O443" s="82">
        <f>7*2.5*1.05</f>
        <v>18.375</v>
      </c>
      <c r="P443" s="51"/>
      <c r="R443" s="50">
        <v>210</v>
      </c>
      <c r="S443" s="50">
        <v>605</v>
      </c>
      <c r="T443" s="50">
        <v>549</v>
      </c>
    </row>
    <row r="444" spans="1:20" s="50" customFormat="1">
      <c r="A444" s="166"/>
      <c r="B444" s="43"/>
      <c r="C444" s="128"/>
      <c r="D444" s="45"/>
      <c r="E444" s="48"/>
      <c r="F444" s="47"/>
      <c r="G444" s="80"/>
      <c r="H444" s="217"/>
      <c r="I444" s="156"/>
      <c r="J444" s="157"/>
      <c r="K444" s="157"/>
      <c r="L444" s="157"/>
      <c r="M444" s="99"/>
      <c r="N444" s="99"/>
      <c r="O444" s="82"/>
      <c r="P444" s="51"/>
      <c r="R444" s="50">
        <v>259</v>
      </c>
      <c r="S444" s="50">
        <v>1750</v>
      </c>
      <c r="T444" s="50">
        <v>183</v>
      </c>
    </row>
    <row r="445" spans="1:20" s="50" customFormat="1" ht="71.25">
      <c r="A445" s="166">
        <v>2</v>
      </c>
      <c r="B445" s="44">
        <f>+B443+1</f>
        <v>57</v>
      </c>
      <c r="C445" s="128" t="s">
        <v>1210</v>
      </c>
      <c r="D445" s="45"/>
      <c r="E445" s="318">
        <v>3</v>
      </c>
      <c r="F445" s="47" t="s">
        <v>31</v>
      </c>
      <c r="G445" s="319">
        <f>SUM(H308:H443)*0.01</f>
        <v>0</v>
      </c>
      <c r="H445" s="320">
        <f>ROUND(E445*G445,2)</f>
        <v>0</v>
      </c>
      <c r="I445" s="317"/>
      <c r="J445" s="157"/>
      <c r="K445" s="157"/>
      <c r="L445" s="157"/>
      <c r="M445" s="99"/>
      <c r="N445" s="99"/>
      <c r="O445" s="82">
        <f>4*1.55*1.05</f>
        <v>6.5100000000000007</v>
      </c>
      <c r="P445" s="51"/>
      <c r="R445" s="50">
        <v>118</v>
      </c>
      <c r="S445" s="50">
        <v>15405</v>
      </c>
      <c r="T445" s="50">
        <v>19437</v>
      </c>
    </row>
    <row r="446" spans="1:20" s="50" customFormat="1">
      <c r="A446" s="166"/>
      <c r="B446" s="44"/>
      <c r="C446" s="128"/>
      <c r="D446" s="45"/>
      <c r="E446" s="48"/>
      <c r="F446" s="47"/>
      <c r="G446" s="80"/>
      <c r="H446" s="217"/>
      <c r="I446" s="317"/>
      <c r="J446" s="157"/>
      <c r="K446" s="157"/>
      <c r="L446" s="157"/>
      <c r="M446" s="99"/>
      <c r="N446" s="99"/>
      <c r="O446" s="82"/>
      <c r="P446" s="51"/>
      <c r="R446" s="50">
        <v>190</v>
      </c>
    </row>
    <row r="447" spans="1:20" s="50" customFormat="1">
      <c r="A447" s="166"/>
      <c r="B447" s="44"/>
      <c r="C447" s="45"/>
      <c r="D447" s="45"/>
      <c r="E447" s="48"/>
      <c r="F447" s="47"/>
      <c r="G447" s="80"/>
      <c r="H447" s="217"/>
      <c r="I447" s="41"/>
      <c r="J447" s="51"/>
      <c r="K447" s="51"/>
      <c r="L447" s="51"/>
      <c r="M447" s="99"/>
      <c r="N447" s="99"/>
      <c r="O447" s="82">
        <f>8*1.55*3.05</f>
        <v>37.82</v>
      </c>
      <c r="P447" s="51"/>
      <c r="R447" s="50">
        <v>414</v>
      </c>
    </row>
    <row r="448" spans="1:20" s="50" customFormat="1" ht="15" thickBot="1">
      <c r="A448" s="116">
        <v>2</v>
      </c>
      <c r="B448" s="90"/>
      <c r="C448" s="267" t="s">
        <v>78</v>
      </c>
      <c r="D448" s="91"/>
      <c r="E448" s="198"/>
      <c r="F448" s="117"/>
      <c r="G448" s="118"/>
      <c r="H448" s="92">
        <f>SUM(H308:H447)</f>
        <v>0</v>
      </c>
      <c r="J448" s="51"/>
      <c r="K448" s="51"/>
      <c r="L448" s="51"/>
      <c r="M448" s="99"/>
      <c r="N448" s="99"/>
      <c r="O448" s="82"/>
      <c r="P448" s="51"/>
      <c r="R448" s="50">
        <v>116</v>
      </c>
    </row>
    <row r="449" spans="1:20" s="137" customFormat="1" ht="15" thickTop="1">
      <c r="A449" s="232"/>
      <c r="B449" s="135"/>
      <c r="C449" s="269"/>
      <c r="D449" s="135"/>
      <c r="E449" s="208"/>
      <c r="F449" s="208"/>
      <c r="G449" s="136"/>
      <c r="H449" s="232"/>
      <c r="J449" s="138"/>
      <c r="K449" s="138"/>
      <c r="L449" s="138"/>
      <c r="M449" s="99"/>
      <c r="N449" s="99"/>
      <c r="O449" s="82">
        <f>14*2.5*3.05</f>
        <v>106.75</v>
      </c>
      <c r="P449" s="138"/>
      <c r="R449" s="139">
        <v>13103</v>
      </c>
      <c r="S449" s="139"/>
      <c r="T449" s="139"/>
    </row>
    <row r="450" spans="1:20" s="137" customFormat="1">
      <c r="A450" s="232"/>
      <c r="B450" s="135"/>
      <c r="C450" s="270" t="s">
        <v>282</v>
      </c>
      <c r="D450" s="135"/>
      <c r="E450" s="208"/>
      <c r="F450" s="208"/>
      <c r="G450" s="136"/>
      <c r="H450" s="232"/>
      <c r="J450" s="138"/>
      <c r="K450" s="138"/>
      <c r="L450" s="138"/>
      <c r="M450" s="99"/>
      <c r="N450" s="99"/>
      <c r="O450" s="82"/>
      <c r="P450" s="138"/>
      <c r="R450" s="137">
        <f>SUM(R436:R449)</f>
        <v>24149</v>
      </c>
      <c r="S450" s="137">
        <f t="shared" ref="S450:T450" si="77">SUM(S436:S449)</f>
        <v>31608</v>
      </c>
      <c r="T450" s="137">
        <f t="shared" si="77"/>
        <v>55855</v>
      </c>
    </row>
    <row r="451" spans="1:20" s="137" customFormat="1">
      <c r="A451" s="232"/>
      <c r="B451" s="135"/>
      <c r="C451" s="270" t="s">
        <v>165</v>
      </c>
      <c r="D451" s="135"/>
      <c r="E451" s="208"/>
      <c r="F451" s="208"/>
      <c r="G451" s="136"/>
      <c r="H451" s="232"/>
      <c r="J451" s="138"/>
      <c r="K451" s="138"/>
      <c r="L451" s="138"/>
      <c r="M451" s="99"/>
      <c r="N451" s="99"/>
      <c r="O451" s="82">
        <f>3*1.55*3.05</f>
        <v>14.182500000000001</v>
      </c>
      <c r="P451" s="138"/>
    </row>
    <row r="452" spans="1:20" s="137" customFormat="1" ht="28.5">
      <c r="A452" s="232"/>
      <c r="B452" s="135"/>
      <c r="C452" s="270" t="s">
        <v>283</v>
      </c>
      <c r="D452" s="135"/>
      <c r="E452" s="208"/>
      <c r="F452" s="208"/>
      <c r="G452" s="136"/>
      <c r="H452" s="232"/>
      <c r="J452" s="138"/>
      <c r="K452" s="138"/>
      <c r="L452" s="138"/>
      <c r="M452" s="99"/>
      <c r="N452" s="99"/>
      <c r="O452" s="82"/>
      <c r="P452" s="138"/>
      <c r="R452" s="137">
        <f>+R449+S445+T445</f>
        <v>47945</v>
      </c>
    </row>
    <row r="453" spans="1:20" s="137" customFormat="1" ht="28.5">
      <c r="A453" s="232"/>
      <c r="B453" s="135"/>
      <c r="C453" s="270" t="s">
        <v>263</v>
      </c>
      <c r="D453" s="135"/>
      <c r="E453" s="208"/>
      <c r="F453" s="208"/>
      <c r="G453" s="136"/>
      <c r="H453" s="232"/>
      <c r="J453" s="138"/>
      <c r="K453" s="138"/>
      <c r="L453" s="138"/>
      <c r="M453" s="99"/>
      <c r="N453" s="99"/>
      <c r="O453" s="82">
        <f>6*2.5*3.05</f>
        <v>45.75</v>
      </c>
      <c r="P453" s="138"/>
      <c r="R453" s="140">
        <f>+E352+E354+E356+E358+E360+E362+E364+E366+E368+E370+E372</f>
        <v>1435.3600000000001</v>
      </c>
    </row>
    <row r="454" spans="1:20" s="137" customFormat="1" ht="71.25">
      <c r="A454" s="232"/>
      <c r="B454" s="135"/>
      <c r="C454" s="270" t="s">
        <v>284</v>
      </c>
      <c r="D454" s="135"/>
      <c r="E454" s="208"/>
      <c r="F454" s="208"/>
      <c r="G454" s="136"/>
      <c r="H454" s="232"/>
      <c r="J454" s="138"/>
      <c r="K454" s="138"/>
      <c r="L454" s="138"/>
      <c r="M454" s="99"/>
      <c r="N454" s="99"/>
      <c r="O454" s="82"/>
      <c r="P454" s="138"/>
      <c r="R454" s="137">
        <f>+R453/2</f>
        <v>717.68000000000006</v>
      </c>
      <c r="S454" s="137">
        <f>+R454*0.25</f>
        <v>179.42000000000002</v>
      </c>
      <c r="T454" s="137">
        <f>+R452/S454</f>
        <v>267.22216029428154</v>
      </c>
    </row>
    <row r="455" spans="1:20" s="137" customFormat="1" ht="28.5">
      <c r="A455" s="232"/>
      <c r="B455" s="135"/>
      <c r="C455" s="270" t="s">
        <v>285</v>
      </c>
      <c r="D455" s="135"/>
      <c r="E455" s="208"/>
      <c r="F455" s="208"/>
      <c r="G455" s="136"/>
      <c r="H455" s="232"/>
      <c r="J455" s="138"/>
      <c r="K455" s="138"/>
      <c r="L455" s="138"/>
      <c r="M455" s="130"/>
      <c r="N455" s="99"/>
      <c r="O455" s="82">
        <f>+(27*2)+(41.5*0.25)+(0.65*0.25*4)-(3.2*0.25*8)-(3.57*0.25*1)-(3.95*0.25*1)</f>
        <v>56.745000000000012</v>
      </c>
      <c r="P455" s="138"/>
      <c r="R455" s="137">
        <f>521*3</f>
        <v>1563</v>
      </c>
      <c r="S455" s="137">
        <v>0.22</v>
      </c>
      <c r="T455" s="137">
        <f>+R455*S455</f>
        <v>343.86</v>
      </c>
    </row>
    <row r="456" spans="1:20" s="137" customFormat="1" ht="28.5">
      <c r="A456" s="232"/>
      <c r="B456" s="135"/>
      <c r="C456" s="270" t="s">
        <v>286</v>
      </c>
      <c r="D456" s="135"/>
      <c r="E456" s="208"/>
      <c r="F456" s="208"/>
      <c r="G456" s="136"/>
      <c r="H456" s="232"/>
      <c r="J456" s="138"/>
      <c r="K456" s="138"/>
      <c r="L456" s="138"/>
      <c r="M456" s="99"/>
      <c r="N456" s="99"/>
      <c r="O456" s="82"/>
      <c r="P456" s="138"/>
      <c r="T456" s="137">
        <v>225</v>
      </c>
    </row>
    <row r="457" spans="1:20" s="137" customFormat="1" ht="57">
      <c r="A457" s="232"/>
      <c r="B457" s="135"/>
      <c r="C457" s="270" t="s">
        <v>287</v>
      </c>
      <c r="D457" s="135"/>
      <c r="E457" s="208"/>
      <c r="F457" s="208"/>
      <c r="G457" s="136"/>
      <c r="H457" s="232"/>
      <c r="J457" s="138"/>
      <c r="K457" s="138"/>
      <c r="L457" s="138"/>
      <c r="M457" s="99"/>
      <c r="N457" s="99"/>
      <c r="O457" s="82">
        <f>10*1.2*3.75</f>
        <v>45</v>
      </c>
      <c r="P457" s="138"/>
    </row>
    <row r="458" spans="1:20" s="137" customFormat="1" ht="28.5">
      <c r="A458" s="232"/>
      <c r="B458" s="135"/>
      <c r="C458" s="270" t="s">
        <v>288</v>
      </c>
      <c r="D458" s="135"/>
      <c r="E458" s="208"/>
      <c r="F458" s="208"/>
      <c r="G458" s="136"/>
      <c r="H458" s="232"/>
      <c r="J458" s="138"/>
      <c r="K458" s="138"/>
      <c r="L458" s="138"/>
      <c r="M458" s="99"/>
      <c r="N458" s="99"/>
      <c r="O458" s="82"/>
      <c r="P458" s="138"/>
    </row>
    <row r="459" spans="1:20" s="137" customFormat="1" ht="28.5">
      <c r="A459" s="232"/>
      <c r="B459" s="135"/>
      <c r="C459" s="270" t="s">
        <v>289</v>
      </c>
      <c r="D459" s="135"/>
      <c r="E459" s="208"/>
      <c r="F459" s="208"/>
      <c r="G459" s="136"/>
      <c r="H459" s="232"/>
      <c r="J459" s="138"/>
      <c r="K459" s="138"/>
      <c r="L459" s="138"/>
      <c r="M459" s="130"/>
      <c r="N459" s="99"/>
      <c r="O459" s="82">
        <f>20*1.2*3.7</f>
        <v>88.800000000000011</v>
      </c>
      <c r="P459" s="138"/>
    </row>
    <row r="460" spans="1:20" s="137" customFormat="1">
      <c r="A460" s="232"/>
      <c r="B460" s="135"/>
      <c r="C460" s="270" t="s">
        <v>101</v>
      </c>
      <c r="D460" s="135"/>
      <c r="E460" s="208"/>
      <c r="F460" s="208"/>
      <c r="G460" s="136"/>
      <c r="H460" s="232"/>
      <c r="J460" s="138"/>
      <c r="K460" s="138"/>
      <c r="L460" s="138"/>
      <c r="M460" s="99"/>
      <c r="N460" s="99"/>
      <c r="O460" s="82"/>
      <c r="P460" s="138"/>
    </row>
    <row r="461" spans="1:20" s="137" customFormat="1">
      <c r="A461" s="232"/>
      <c r="B461" s="135"/>
      <c r="C461" s="270" t="s">
        <v>172</v>
      </c>
      <c r="D461" s="135"/>
      <c r="E461" s="208"/>
      <c r="F461" s="208"/>
      <c r="G461" s="136"/>
      <c r="H461" s="232"/>
      <c r="J461" s="138"/>
      <c r="K461" s="138"/>
      <c r="L461" s="138"/>
      <c r="M461" s="99"/>
      <c r="N461" s="99"/>
      <c r="O461" s="141">
        <f>+(57+55)*2</f>
        <v>224</v>
      </c>
      <c r="P461" s="138"/>
    </row>
    <row r="462" spans="1:20" s="137" customFormat="1">
      <c r="A462" s="232"/>
      <c r="B462" s="135"/>
      <c r="C462" s="270" t="s">
        <v>290</v>
      </c>
      <c r="D462" s="135"/>
      <c r="E462" s="208"/>
      <c r="F462" s="208"/>
      <c r="G462" s="136"/>
      <c r="H462" s="232"/>
      <c r="J462" s="138"/>
      <c r="K462" s="138"/>
      <c r="L462" s="138"/>
      <c r="M462" s="99"/>
      <c r="N462" s="99"/>
      <c r="O462" s="82"/>
      <c r="P462" s="138"/>
    </row>
    <row r="463" spans="1:20" s="137" customFormat="1">
      <c r="A463" s="232"/>
      <c r="B463" s="135"/>
      <c r="C463" s="270" t="s">
        <v>173</v>
      </c>
      <c r="D463" s="135"/>
      <c r="E463" s="208"/>
      <c r="F463" s="208"/>
      <c r="G463" s="136"/>
      <c r="H463" s="232"/>
      <c r="J463" s="138"/>
      <c r="K463" s="138"/>
      <c r="L463" s="138"/>
      <c r="M463" s="99"/>
      <c r="N463" s="99"/>
      <c r="O463" s="141">
        <f>76.44*2</f>
        <v>152.88</v>
      </c>
      <c r="P463" s="138"/>
    </row>
    <row r="464" spans="1:20" s="137" customFormat="1">
      <c r="A464" s="232"/>
      <c r="B464" s="135"/>
      <c r="C464" s="270" t="s">
        <v>175</v>
      </c>
      <c r="D464" s="135"/>
      <c r="E464" s="208"/>
      <c r="F464" s="208"/>
      <c r="G464" s="136"/>
      <c r="H464" s="232"/>
      <c r="J464" s="138"/>
      <c r="K464" s="138"/>
      <c r="L464" s="138"/>
      <c r="M464" s="99"/>
      <c r="N464" s="99"/>
      <c r="O464" s="82"/>
      <c r="P464" s="138"/>
    </row>
    <row r="465" spans="1:16" s="137" customFormat="1">
      <c r="A465" s="232"/>
      <c r="B465" s="135"/>
      <c r="C465" s="270" t="s">
        <v>247</v>
      </c>
      <c r="D465" s="135"/>
      <c r="E465" s="208"/>
      <c r="F465" s="208"/>
      <c r="G465" s="136"/>
      <c r="H465" s="232"/>
      <c r="J465" s="138"/>
      <c r="K465" s="138"/>
      <c r="L465" s="138"/>
      <c r="M465" s="130"/>
      <c r="N465" s="99"/>
      <c r="O465" s="82">
        <v>10.24</v>
      </c>
      <c r="P465" s="138"/>
    </row>
    <row r="466" spans="1:16" s="137" customFormat="1">
      <c r="A466" s="232"/>
      <c r="B466" s="135"/>
      <c r="C466" s="270" t="s">
        <v>248</v>
      </c>
      <c r="D466" s="135"/>
      <c r="E466" s="208"/>
      <c r="F466" s="208"/>
      <c r="G466" s="136"/>
      <c r="H466" s="232"/>
      <c r="J466" s="138"/>
      <c r="K466" s="138"/>
      <c r="L466" s="138"/>
      <c r="M466" s="99"/>
      <c r="N466" s="99"/>
      <c r="O466" s="82"/>
      <c r="P466" s="138"/>
    </row>
    <row r="467" spans="1:16" s="137" customFormat="1" ht="42.75">
      <c r="A467" s="232"/>
      <c r="B467" s="135"/>
      <c r="C467" s="270" t="s">
        <v>291</v>
      </c>
      <c r="D467" s="135"/>
      <c r="E467" s="208"/>
      <c r="F467" s="208"/>
      <c r="G467" s="136"/>
      <c r="H467" s="232"/>
      <c r="J467" s="138"/>
      <c r="K467" s="138"/>
      <c r="L467" s="138"/>
      <c r="M467" s="130"/>
      <c r="N467" s="99"/>
      <c r="O467" s="82">
        <v>10.43</v>
      </c>
      <c r="P467" s="138"/>
    </row>
    <row r="468" spans="1:16" s="137" customFormat="1">
      <c r="A468" s="232"/>
      <c r="B468" s="135"/>
      <c r="C468" s="270" t="s">
        <v>276</v>
      </c>
      <c r="D468" s="135"/>
      <c r="E468" s="208"/>
      <c r="F468" s="208"/>
      <c r="G468" s="136"/>
      <c r="H468" s="232"/>
      <c r="J468" s="138"/>
      <c r="K468" s="138"/>
      <c r="L468" s="138"/>
      <c r="M468" s="99"/>
      <c r="N468" s="99"/>
      <c r="O468" s="82"/>
      <c r="P468" s="138"/>
    </row>
    <row r="469" spans="1:16" s="137" customFormat="1" ht="28.5">
      <c r="A469" s="232"/>
      <c r="B469" s="135"/>
      <c r="C469" s="270" t="s">
        <v>177</v>
      </c>
      <c r="D469" s="135"/>
      <c r="E469" s="208"/>
      <c r="F469" s="208"/>
      <c r="G469" s="136"/>
      <c r="H469" s="232"/>
      <c r="J469" s="138"/>
      <c r="K469" s="138"/>
      <c r="L469" s="138"/>
      <c r="M469" s="99"/>
      <c r="N469" s="99"/>
      <c r="O469" s="141">
        <v>155.4</v>
      </c>
      <c r="P469" s="138"/>
    </row>
    <row r="470" spans="1:16" s="137" customFormat="1">
      <c r="A470" s="232"/>
      <c r="B470" s="135"/>
      <c r="C470" s="270" t="s">
        <v>178</v>
      </c>
      <c r="D470" s="135"/>
      <c r="E470" s="208"/>
      <c r="F470" s="208"/>
      <c r="G470" s="136"/>
      <c r="H470" s="232"/>
      <c r="J470" s="138"/>
      <c r="K470" s="138"/>
      <c r="L470" s="138"/>
      <c r="M470" s="99"/>
      <c r="N470" s="99"/>
      <c r="O470" s="82"/>
      <c r="P470" s="138"/>
    </row>
    <row r="471" spans="1:16" s="137" customFormat="1" ht="28.5">
      <c r="A471" s="232"/>
      <c r="B471" s="135"/>
      <c r="C471" s="270" t="s">
        <v>277</v>
      </c>
      <c r="D471" s="135"/>
      <c r="E471" s="208"/>
      <c r="F471" s="208"/>
      <c r="G471" s="136"/>
      <c r="H471" s="232"/>
      <c r="J471" s="138"/>
      <c r="K471" s="138"/>
      <c r="L471" s="138"/>
      <c r="M471" s="130"/>
      <c r="N471" s="99"/>
      <c r="O471" s="82">
        <v>10.51</v>
      </c>
      <c r="P471" s="138"/>
    </row>
    <row r="472" spans="1:16" s="137" customFormat="1" ht="28.5">
      <c r="A472" s="232"/>
      <c r="B472" s="135"/>
      <c r="C472" s="270" t="s">
        <v>292</v>
      </c>
      <c r="D472" s="135"/>
      <c r="E472" s="208"/>
      <c r="F472" s="208"/>
      <c r="G472" s="136"/>
      <c r="H472" s="232"/>
      <c r="J472" s="138"/>
      <c r="K472" s="138"/>
      <c r="L472" s="138"/>
      <c r="M472" s="99"/>
      <c r="N472" s="99"/>
      <c r="O472" s="82"/>
      <c r="P472" s="138"/>
    </row>
    <row r="473" spans="1:16" s="137" customFormat="1">
      <c r="A473" s="232"/>
      <c r="B473" s="135"/>
      <c r="C473" s="270" t="s">
        <v>281</v>
      </c>
      <c r="D473" s="135"/>
      <c r="E473" s="208"/>
      <c r="F473" s="208"/>
      <c r="G473" s="136"/>
      <c r="H473" s="232"/>
      <c r="J473" s="138"/>
      <c r="K473" s="138"/>
      <c r="L473" s="138"/>
      <c r="M473" s="130"/>
      <c r="N473" s="99"/>
      <c r="O473" s="82">
        <v>10.8</v>
      </c>
      <c r="P473" s="138"/>
    </row>
    <row r="474" spans="1:16" s="137" customFormat="1" ht="28.5">
      <c r="A474" s="232"/>
      <c r="B474" s="135"/>
      <c r="C474" s="270" t="s">
        <v>293</v>
      </c>
      <c r="D474" s="135"/>
      <c r="E474" s="208"/>
      <c r="F474" s="208"/>
      <c r="G474" s="136"/>
      <c r="H474" s="232"/>
      <c r="J474" s="138"/>
      <c r="K474" s="138"/>
      <c r="L474" s="138"/>
      <c r="M474" s="99"/>
      <c r="N474" s="99"/>
      <c r="O474" s="82"/>
      <c r="P474" s="138"/>
    </row>
    <row r="475" spans="1:16" s="137" customFormat="1">
      <c r="A475" s="232"/>
      <c r="B475" s="135"/>
      <c r="C475" s="270" t="s">
        <v>181</v>
      </c>
      <c r="D475" s="135"/>
      <c r="E475" s="208"/>
      <c r="F475" s="208"/>
      <c r="G475" s="136"/>
      <c r="H475" s="232"/>
      <c r="J475" s="138"/>
      <c r="K475" s="138"/>
      <c r="L475" s="138"/>
      <c r="M475" s="99"/>
      <c r="N475" s="99"/>
      <c r="O475" s="82">
        <v>227.1</v>
      </c>
      <c r="P475" s="138"/>
    </row>
    <row r="476" spans="1:16" s="137" customFormat="1" ht="28.5">
      <c r="A476" s="232"/>
      <c r="B476" s="135"/>
      <c r="C476" s="270" t="s">
        <v>180</v>
      </c>
      <c r="D476" s="135"/>
      <c r="E476" s="208"/>
      <c r="F476" s="208"/>
      <c r="G476" s="136"/>
      <c r="H476" s="232"/>
      <c r="J476" s="138"/>
      <c r="K476" s="138"/>
      <c r="L476" s="138"/>
      <c r="M476" s="99"/>
      <c r="N476" s="99"/>
      <c r="O476" s="82"/>
      <c r="P476" s="138"/>
    </row>
    <row r="477" spans="1:16" s="137" customFormat="1" ht="42.75">
      <c r="A477" s="232"/>
      <c r="B477" s="135"/>
      <c r="C477" s="270" t="s">
        <v>182</v>
      </c>
      <c r="D477" s="135"/>
      <c r="E477" s="208"/>
      <c r="F477" s="208"/>
      <c r="G477" s="136"/>
      <c r="H477" s="232"/>
      <c r="J477" s="138"/>
      <c r="K477" s="138"/>
      <c r="L477" s="138"/>
      <c r="M477" s="99"/>
      <c r="N477" s="99"/>
      <c r="O477" s="82">
        <v>263</v>
      </c>
      <c r="P477" s="138"/>
    </row>
    <row r="478" spans="1:16" s="137" customFormat="1" ht="71.25">
      <c r="A478" s="232"/>
      <c r="B478" s="135"/>
      <c r="C478" s="270" t="s">
        <v>184</v>
      </c>
      <c r="D478" s="135"/>
      <c r="E478" s="208"/>
      <c r="F478" s="208"/>
      <c r="G478" s="136"/>
      <c r="H478" s="232"/>
      <c r="J478" s="138"/>
      <c r="K478" s="138"/>
      <c r="L478" s="138"/>
      <c r="M478" s="99"/>
      <c r="N478" s="99"/>
      <c r="O478" s="82"/>
      <c r="P478" s="138"/>
    </row>
    <row r="479" spans="1:16" s="137" customFormat="1">
      <c r="A479" s="232"/>
      <c r="B479" s="135"/>
      <c r="C479" s="269"/>
      <c r="D479" s="135"/>
      <c r="E479" s="208"/>
      <c r="F479" s="208"/>
      <c r="G479" s="136"/>
      <c r="H479" s="232"/>
      <c r="J479" s="138"/>
      <c r="K479" s="138"/>
      <c r="L479" s="138"/>
      <c r="M479" s="99"/>
      <c r="N479" s="99"/>
      <c r="O479" s="82">
        <v>245</v>
      </c>
      <c r="P479" s="138"/>
    </row>
    <row r="480" spans="1:16" s="50" customFormat="1">
      <c r="A480" s="142"/>
      <c r="B480" s="143"/>
      <c r="C480" s="125"/>
      <c r="D480" s="144"/>
      <c r="E480" s="209"/>
      <c r="F480" s="145"/>
      <c r="G480" s="146"/>
      <c r="H480" s="233"/>
      <c r="J480" s="51"/>
      <c r="K480" s="51"/>
      <c r="L480" s="51"/>
      <c r="M480" s="99"/>
      <c r="N480" s="99"/>
      <c r="O480" s="82"/>
      <c r="P480" s="51"/>
    </row>
    <row r="481" spans="1:16" s="50" customFormat="1">
      <c r="A481" s="93">
        <v>3</v>
      </c>
      <c r="B481" s="85"/>
      <c r="C481" s="163" t="s">
        <v>1</v>
      </c>
      <c r="D481" s="86"/>
      <c r="E481" s="203"/>
      <c r="F481" s="87"/>
      <c r="G481" s="119"/>
      <c r="H481" s="225"/>
      <c r="J481" s="51"/>
      <c r="K481" s="51"/>
      <c r="L481" s="51"/>
      <c r="M481" s="99"/>
      <c r="N481" s="99"/>
      <c r="O481" s="82">
        <v>283</v>
      </c>
      <c r="P481" s="51"/>
    </row>
    <row r="482" spans="1:16" s="50" customFormat="1">
      <c r="A482" s="166"/>
      <c r="B482" s="43"/>
      <c r="C482" s="45"/>
      <c r="D482" s="45"/>
      <c r="E482" s="48"/>
      <c r="F482" s="47"/>
      <c r="G482" s="80"/>
      <c r="H482" s="217"/>
      <c r="J482" s="51"/>
      <c r="K482" s="51"/>
      <c r="L482" s="51"/>
      <c r="M482" s="99"/>
      <c r="N482" s="99"/>
      <c r="O482" s="82"/>
      <c r="P482" s="51"/>
    </row>
    <row r="483" spans="1:16" s="50" customFormat="1">
      <c r="A483" s="166"/>
      <c r="B483" s="44" t="s">
        <v>36</v>
      </c>
      <c r="C483" s="99" t="s">
        <v>81</v>
      </c>
      <c r="D483" s="99"/>
      <c r="E483" s="199"/>
      <c r="F483" s="83"/>
      <c r="G483" s="84"/>
      <c r="H483" s="227"/>
      <c r="J483" s="51"/>
      <c r="K483" s="51"/>
      <c r="L483" s="51"/>
      <c r="M483" s="99"/>
      <c r="N483" s="99"/>
      <c r="O483" s="82">
        <v>67</v>
      </c>
      <c r="P483" s="51"/>
    </row>
    <row r="484" spans="1:16" s="50" customFormat="1">
      <c r="A484" s="166"/>
      <c r="B484" s="43"/>
      <c r="C484" s="45"/>
      <c r="D484" s="45"/>
      <c r="E484" s="48"/>
      <c r="F484" s="47"/>
      <c r="G484" s="80"/>
      <c r="H484" s="217"/>
      <c r="J484" s="51"/>
      <c r="K484" s="51"/>
      <c r="L484" s="51"/>
      <c r="M484" s="99"/>
      <c r="N484" s="99"/>
      <c r="O484" s="82"/>
      <c r="P484" s="51"/>
    </row>
    <row r="485" spans="1:16" s="50" customFormat="1" ht="57">
      <c r="A485" s="166">
        <f>+$A$481</f>
        <v>3</v>
      </c>
      <c r="B485" s="44">
        <v>1</v>
      </c>
      <c r="C485" s="45" t="s">
        <v>538</v>
      </c>
      <c r="D485" s="45"/>
      <c r="E485" s="48">
        <v>563</v>
      </c>
      <c r="F485" s="47" t="s">
        <v>13</v>
      </c>
      <c r="G485" s="80"/>
      <c r="H485" s="217">
        <f>ROUND(E485*G485,2)</f>
        <v>0</v>
      </c>
      <c r="J485" s="51"/>
      <c r="K485" s="51"/>
      <c r="L485" s="51"/>
      <c r="M485" s="99"/>
      <c r="N485" s="99"/>
      <c r="O485" s="82">
        <v>8</v>
      </c>
      <c r="P485" s="51"/>
    </row>
    <row r="486" spans="1:16" s="50" customFormat="1">
      <c r="A486" s="166"/>
      <c r="B486" s="43"/>
      <c r="C486" s="45"/>
      <c r="D486" s="45"/>
      <c r="E486" s="48"/>
      <c r="F486" s="47"/>
      <c r="G486" s="80"/>
      <c r="H486" s="217"/>
      <c r="J486" s="51"/>
      <c r="K486" s="51"/>
      <c r="L486" s="51"/>
      <c r="M486" s="99"/>
      <c r="N486" s="99"/>
      <c r="O486" s="82"/>
      <c r="P486" s="51"/>
    </row>
    <row r="487" spans="1:16" s="50" customFormat="1" ht="57">
      <c r="A487" s="166">
        <f>+$A$481</f>
        <v>3</v>
      </c>
      <c r="B487" s="44">
        <f>+B485+1</f>
        <v>2</v>
      </c>
      <c r="C487" s="45" t="s">
        <v>539</v>
      </c>
      <c r="D487" s="45"/>
      <c r="E487" s="48">
        <v>445</v>
      </c>
      <c r="F487" s="47" t="s">
        <v>13</v>
      </c>
      <c r="G487" s="80"/>
      <c r="H487" s="217">
        <f>ROUND(E487*G487,2)</f>
        <v>0</v>
      </c>
      <c r="J487" s="51"/>
      <c r="K487" s="51"/>
      <c r="L487" s="51"/>
      <c r="M487" s="99"/>
      <c r="N487" s="99"/>
      <c r="O487" s="82">
        <v>8</v>
      </c>
      <c r="P487" s="51"/>
    </row>
    <row r="488" spans="1:16" s="50" customFormat="1">
      <c r="A488" s="166"/>
      <c r="B488" s="43"/>
      <c r="C488" s="45"/>
      <c r="D488" s="45"/>
      <c r="E488" s="48"/>
      <c r="F488" s="47"/>
      <c r="G488" s="80"/>
      <c r="H488" s="217"/>
      <c r="J488" s="51"/>
      <c r="K488" s="51"/>
      <c r="L488" s="51"/>
      <c r="M488" s="99"/>
      <c r="N488" s="99"/>
      <c r="O488" s="82"/>
      <c r="P488" s="51"/>
    </row>
    <row r="489" spans="1:16" s="50" customFormat="1" ht="42.75">
      <c r="A489" s="166">
        <f t="shared" ref="A489:A493" si="78">+$A$481</f>
        <v>3</v>
      </c>
      <c r="B489" s="44">
        <f t="shared" ref="B489" si="79">+B487+1</f>
        <v>3</v>
      </c>
      <c r="C489" s="45" t="s">
        <v>536</v>
      </c>
      <c r="D489" s="45"/>
      <c r="E489" s="48">
        <f>110.23*3.2</f>
        <v>352.73600000000005</v>
      </c>
      <c r="F489" s="47" t="s">
        <v>13</v>
      </c>
      <c r="G489" s="80"/>
      <c r="H489" s="217">
        <f>ROUND(E489*G489,2)</f>
        <v>0</v>
      </c>
      <c r="J489" s="51"/>
      <c r="K489" s="51"/>
      <c r="L489" s="51"/>
      <c r="M489" s="45"/>
      <c r="N489" s="99"/>
      <c r="O489" s="82">
        <f>438+47.6-13.7</f>
        <v>471.90000000000003</v>
      </c>
      <c r="P489" s="51"/>
    </row>
    <row r="490" spans="1:16" s="50" customFormat="1">
      <c r="A490" s="166"/>
      <c r="B490" s="43"/>
      <c r="C490" s="45"/>
      <c r="D490" s="45"/>
      <c r="E490" s="48"/>
      <c r="F490" s="47"/>
      <c r="G490" s="80"/>
      <c r="H490" s="217"/>
      <c r="J490" s="51"/>
      <c r="K490" s="51"/>
      <c r="L490" s="51"/>
      <c r="M490" s="99"/>
      <c r="N490" s="99"/>
      <c r="O490" s="82"/>
      <c r="P490" s="51"/>
    </row>
    <row r="491" spans="1:16" s="50" customFormat="1">
      <c r="A491" s="166">
        <f t="shared" si="78"/>
        <v>3</v>
      </c>
      <c r="B491" s="44">
        <f t="shared" ref="B491" si="80">+B489+1</f>
        <v>4</v>
      </c>
      <c r="C491" s="45" t="s">
        <v>376</v>
      </c>
      <c r="D491" s="45"/>
      <c r="E491" s="48">
        <f>+E489</f>
        <v>352.73600000000005</v>
      </c>
      <c r="F491" s="47" t="s">
        <v>13</v>
      </c>
      <c r="G491" s="80"/>
      <c r="H491" s="217">
        <f>ROUND(E491*G491,2)</f>
        <v>0</v>
      </c>
      <c r="J491" s="51"/>
      <c r="K491" s="51"/>
      <c r="L491" s="51"/>
      <c r="M491" s="45"/>
      <c r="N491" s="99"/>
      <c r="O491" s="82">
        <f>438+47.6-11.4</f>
        <v>474.20000000000005</v>
      </c>
      <c r="P491" s="51"/>
    </row>
    <row r="492" spans="1:16" s="50" customFormat="1">
      <c r="A492" s="166"/>
      <c r="B492" s="43"/>
      <c r="C492" s="45"/>
      <c r="D492" s="45"/>
      <c r="E492" s="48"/>
      <c r="F492" s="47"/>
      <c r="G492" s="80"/>
      <c r="H492" s="217"/>
      <c r="J492" s="51"/>
      <c r="K492" s="51"/>
      <c r="L492" s="51"/>
      <c r="M492" s="99"/>
      <c r="N492" s="99"/>
      <c r="O492" s="82"/>
      <c r="P492" s="51"/>
    </row>
    <row r="493" spans="1:16" s="50" customFormat="1" ht="71.25">
      <c r="A493" s="166">
        <f t="shared" si="78"/>
        <v>3</v>
      </c>
      <c r="B493" s="44">
        <f t="shared" ref="B493" si="81">+B491+1</f>
        <v>5</v>
      </c>
      <c r="C493" s="45" t="s">
        <v>537</v>
      </c>
      <c r="D493" s="45"/>
      <c r="E493" s="48">
        <f>+E485+E487+128</f>
        <v>1136</v>
      </c>
      <c r="F493" s="47" t="s">
        <v>13</v>
      </c>
      <c r="G493" s="80"/>
      <c r="H493" s="217">
        <f>ROUND(E493*G493,2)</f>
        <v>0</v>
      </c>
      <c r="J493" s="51"/>
      <c r="K493" s="51"/>
      <c r="L493" s="51"/>
      <c r="M493" s="45"/>
      <c r="N493" s="99"/>
      <c r="O493" s="82">
        <f>438+47.6-15.2</f>
        <v>470.40000000000003</v>
      </c>
      <c r="P493" s="51"/>
    </row>
    <row r="494" spans="1:16" s="50" customFormat="1">
      <c r="A494" s="166"/>
      <c r="B494" s="43"/>
      <c r="C494" s="45"/>
      <c r="D494" s="45"/>
      <c r="E494" s="48"/>
      <c r="F494" s="47"/>
      <c r="G494" s="80"/>
      <c r="H494" s="217"/>
      <c r="J494" s="51"/>
      <c r="K494" s="51"/>
      <c r="L494" s="51"/>
      <c r="M494" s="99"/>
      <c r="N494" s="99"/>
      <c r="O494" s="82"/>
      <c r="P494" s="51"/>
    </row>
    <row r="495" spans="1:16" s="50" customFormat="1" ht="42.75">
      <c r="A495" s="166">
        <f t="shared" ref="A495" si="82">+$A$481</f>
        <v>3</v>
      </c>
      <c r="B495" s="44">
        <f t="shared" ref="B495" si="83">+B493+1</f>
        <v>6</v>
      </c>
      <c r="C495" s="45" t="s">
        <v>540</v>
      </c>
      <c r="D495" s="45"/>
      <c r="E495" s="48">
        <f>482.6+485.11</f>
        <v>967.71</v>
      </c>
      <c r="F495" s="47" t="s">
        <v>13</v>
      </c>
      <c r="G495" s="80"/>
      <c r="H495" s="217">
        <f>ROUND(E495*G495,2)</f>
        <v>0</v>
      </c>
      <c r="J495" s="51"/>
      <c r="K495" s="51"/>
      <c r="L495" s="51"/>
      <c r="M495" s="45"/>
      <c r="N495" s="99"/>
      <c r="O495" s="82">
        <v>31</v>
      </c>
      <c r="P495" s="51"/>
    </row>
    <row r="496" spans="1:16" s="50" customFormat="1">
      <c r="A496" s="166"/>
      <c r="B496" s="43"/>
      <c r="C496" s="45"/>
      <c r="D496" s="45"/>
      <c r="E496" s="48"/>
      <c r="F496" s="47"/>
      <c r="G496" s="80"/>
      <c r="H496" s="217"/>
      <c r="J496" s="51"/>
      <c r="K496" s="51"/>
      <c r="L496" s="51"/>
      <c r="M496" s="99"/>
      <c r="N496" s="99"/>
      <c r="O496" s="82"/>
      <c r="P496" s="51"/>
    </row>
    <row r="497" spans="1:16" s="50" customFormat="1">
      <c r="A497" s="166">
        <f t="shared" ref="A497" si="84">+$A$481</f>
        <v>3</v>
      </c>
      <c r="B497" s="44">
        <f t="shared" ref="B497" si="85">+B495+1</f>
        <v>7</v>
      </c>
      <c r="C497" s="45" t="s">
        <v>157</v>
      </c>
      <c r="D497" s="45"/>
      <c r="E497" s="48">
        <v>1500</v>
      </c>
      <c r="F497" s="47" t="s">
        <v>13</v>
      </c>
      <c r="G497" s="80"/>
      <c r="H497" s="217">
        <f>ROUND(E497*G497,2)</f>
        <v>0</v>
      </c>
      <c r="J497" s="51"/>
      <c r="K497" s="51"/>
      <c r="L497" s="51"/>
      <c r="M497" s="45"/>
      <c r="N497" s="99"/>
      <c r="O497" s="82">
        <f>+(108+16+7.75+10.5)*3+27.9</f>
        <v>454.65</v>
      </c>
      <c r="P497" s="51"/>
    </row>
    <row r="498" spans="1:16" s="50" customFormat="1">
      <c r="A498" s="166"/>
      <c r="B498" s="43"/>
      <c r="C498" s="45"/>
      <c r="D498" s="45"/>
      <c r="E498" s="48"/>
      <c r="F498" s="47"/>
      <c r="G498" s="80"/>
      <c r="H498" s="217"/>
      <c r="J498" s="51"/>
      <c r="K498" s="51"/>
      <c r="L498" s="51"/>
      <c r="M498" s="99"/>
      <c r="N498" s="99"/>
      <c r="O498" s="82"/>
      <c r="P498" s="51"/>
    </row>
    <row r="499" spans="1:16" s="50" customFormat="1" ht="99.75">
      <c r="A499" s="166">
        <f t="shared" ref="A499" si="86">+$A$481</f>
        <v>3</v>
      </c>
      <c r="B499" s="44">
        <f t="shared" ref="B499" si="87">+B497+1</f>
        <v>8</v>
      </c>
      <c r="C499" s="45" t="s">
        <v>541</v>
      </c>
      <c r="D499" s="45"/>
      <c r="E499" s="48">
        <v>1479.52</v>
      </c>
      <c r="F499" s="47" t="s">
        <v>13</v>
      </c>
      <c r="G499" s="80"/>
      <c r="H499" s="217">
        <f>ROUND(E499*G499,2)</f>
        <v>0</v>
      </c>
      <c r="J499" s="51"/>
      <c r="K499" s="51"/>
      <c r="L499" s="51"/>
      <c r="M499" s="45"/>
      <c r="N499" s="99"/>
      <c r="O499" s="82">
        <f>7.6*6*1.55+ 12*1.5</f>
        <v>88.679999999999993</v>
      </c>
      <c r="P499" s="51"/>
    </row>
    <row r="500" spans="1:16" s="50" customFormat="1">
      <c r="A500" s="166"/>
      <c r="B500" s="43"/>
      <c r="C500" s="45"/>
      <c r="D500" s="45"/>
      <c r="E500" s="48"/>
      <c r="F500" s="47"/>
      <c r="G500" s="80"/>
      <c r="H500" s="217"/>
      <c r="J500" s="51"/>
      <c r="K500" s="51"/>
      <c r="L500" s="51"/>
      <c r="M500" s="99"/>
      <c r="N500" s="99"/>
      <c r="O500" s="82"/>
      <c r="P500" s="51"/>
    </row>
    <row r="501" spans="1:16" s="50" customFormat="1" ht="42.75">
      <c r="A501" s="166">
        <f t="shared" ref="A501:A503" si="88">+$A$481</f>
        <v>3</v>
      </c>
      <c r="B501" s="44">
        <f t="shared" ref="B501" si="89">+B499+1</f>
        <v>9</v>
      </c>
      <c r="C501" s="45" t="s">
        <v>163</v>
      </c>
      <c r="D501" s="45"/>
      <c r="E501" s="48">
        <v>57</v>
      </c>
      <c r="F501" s="47" t="s">
        <v>13</v>
      </c>
      <c r="G501" s="80"/>
      <c r="H501" s="217">
        <f>ROUND(E501*G501,2)</f>
        <v>0</v>
      </c>
      <c r="J501" s="51"/>
      <c r="K501" s="51"/>
      <c r="L501" s="51"/>
      <c r="M501" s="45"/>
      <c r="N501" s="99"/>
      <c r="O501" s="82">
        <v>18.43</v>
      </c>
      <c r="P501" s="51"/>
    </row>
    <row r="502" spans="1:16" s="50" customFormat="1">
      <c r="A502" s="166"/>
      <c r="B502" s="43"/>
      <c r="C502" s="45"/>
      <c r="D502" s="45"/>
      <c r="E502" s="48"/>
      <c r="F502" s="47"/>
      <c r="G502" s="80"/>
      <c r="H502" s="217"/>
      <c r="J502" s="51"/>
      <c r="K502" s="51"/>
      <c r="L502" s="51"/>
      <c r="M502" s="99"/>
      <c r="N502" s="99"/>
      <c r="O502" s="82"/>
      <c r="P502" s="51"/>
    </row>
    <row r="503" spans="1:16" s="50" customFormat="1" ht="42.75">
      <c r="A503" s="166">
        <f t="shared" si="88"/>
        <v>3</v>
      </c>
      <c r="B503" s="44">
        <f t="shared" ref="B503" si="90">+B501+1</f>
        <v>10</v>
      </c>
      <c r="C503" s="45" t="s">
        <v>164</v>
      </c>
      <c r="D503" s="45"/>
      <c r="E503" s="48">
        <f>11.12+16.7+11.1+4.17+14.8+6.8</f>
        <v>64.69</v>
      </c>
      <c r="F503" s="47" t="s">
        <v>13</v>
      </c>
      <c r="G503" s="80"/>
      <c r="H503" s="217">
        <f>ROUND(E503*G503,2)</f>
        <v>0</v>
      </c>
      <c r="J503" s="51"/>
      <c r="K503" s="51"/>
      <c r="L503" s="51"/>
      <c r="M503" s="45"/>
      <c r="N503" s="99"/>
      <c r="O503" s="82">
        <v>32.799999999999997</v>
      </c>
      <c r="P503" s="51"/>
    </row>
    <row r="504" spans="1:16" s="50" customFormat="1">
      <c r="A504" s="166"/>
      <c r="B504" s="43"/>
      <c r="C504" s="45"/>
      <c r="D504" s="45"/>
      <c r="E504" s="48"/>
      <c r="F504" s="47"/>
      <c r="G504" s="80"/>
      <c r="H504" s="217"/>
      <c r="J504" s="51"/>
      <c r="K504" s="51"/>
      <c r="L504" s="51"/>
      <c r="M504" s="99"/>
      <c r="N504" s="99"/>
      <c r="O504" s="82"/>
      <c r="P504" s="51"/>
    </row>
    <row r="505" spans="1:16" s="50" customFormat="1" ht="42.75">
      <c r="A505" s="166">
        <f t="shared" ref="A505" si="91">+$A$481</f>
        <v>3</v>
      </c>
      <c r="B505" s="44">
        <f t="shared" ref="B505" si="92">+B503+1</f>
        <v>11</v>
      </c>
      <c r="C505" s="45" t="s">
        <v>377</v>
      </c>
      <c r="D505" s="45"/>
      <c r="E505" s="48">
        <v>36</v>
      </c>
      <c r="F505" s="47" t="s">
        <v>42</v>
      </c>
      <c r="G505" s="80"/>
      <c r="H505" s="217">
        <f>ROUND(E505*G505,2)</f>
        <v>0</v>
      </c>
      <c r="J505" s="51"/>
      <c r="K505" s="51"/>
      <c r="L505" s="51"/>
      <c r="M505" s="45"/>
      <c r="N505" s="99"/>
      <c r="O505" s="82">
        <v>14</v>
      </c>
      <c r="P505" s="51"/>
    </row>
    <row r="506" spans="1:16" s="50" customFormat="1">
      <c r="A506" s="166"/>
      <c r="B506" s="43"/>
      <c r="C506" s="45"/>
      <c r="D506" s="45"/>
      <c r="E506" s="48"/>
      <c r="F506" s="47"/>
      <c r="G506" s="80"/>
      <c r="H506" s="217"/>
      <c r="J506" s="51"/>
      <c r="K506" s="51"/>
      <c r="L506" s="51"/>
      <c r="M506" s="99"/>
      <c r="N506" s="99"/>
      <c r="O506" s="82"/>
      <c r="P506" s="51"/>
    </row>
    <row r="507" spans="1:16" s="50" customFormat="1" ht="71.25">
      <c r="A507" s="166">
        <f t="shared" ref="A507" si="93">+$A$481</f>
        <v>3</v>
      </c>
      <c r="B507" s="44">
        <f t="shared" ref="B507" si="94">+B505+1</f>
        <v>12</v>
      </c>
      <c r="C507" s="45" t="s">
        <v>378</v>
      </c>
      <c r="D507" s="45"/>
      <c r="E507" s="48">
        <f>+E505/0.25</f>
        <v>144</v>
      </c>
      <c r="F507" s="47" t="s">
        <v>13</v>
      </c>
      <c r="G507" s="80"/>
      <c r="H507" s="217">
        <f>ROUND(E507*G507,2)</f>
        <v>0</v>
      </c>
      <c r="I507" s="41"/>
      <c r="J507" s="51"/>
      <c r="K507" s="51"/>
      <c r="L507" s="51"/>
      <c r="M507" s="45"/>
      <c r="N507" s="45"/>
      <c r="O507" s="46">
        <v>1</v>
      </c>
      <c r="P507" s="51"/>
    </row>
    <row r="508" spans="1:16" s="50" customFormat="1">
      <c r="A508" s="166"/>
      <c r="B508" s="43"/>
      <c r="C508" s="45"/>
      <c r="D508" s="45"/>
      <c r="E508" s="48"/>
      <c r="F508" s="47"/>
      <c r="G508" s="80"/>
      <c r="H508" s="217"/>
      <c r="I508" s="41"/>
      <c r="J508" s="51"/>
      <c r="K508" s="51"/>
      <c r="L508" s="51"/>
      <c r="M508" s="51"/>
      <c r="N508" s="51"/>
      <c r="O508" s="51"/>
      <c r="P508" s="51"/>
    </row>
    <row r="509" spans="1:16" s="50" customFormat="1">
      <c r="A509" s="166">
        <f t="shared" ref="A509" si="95">+$A$481</f>
        <v>3</v>
      </c>
      <c r="B509" s="44">
        <f t="shared" ref="B509" si="96">+B507+1</f>
        <v>13</v>
      </c>
      <c r="C509" s="45" t="s">
        <v>542</v>
      </c>
      <c r="D509" s="45"/>
      <c r="E509" s="48">
        <v>1</v>
      </c>
      <c r="F509" s="47" t="s">
        <v>12</v>
      </c>
      <c r="G509" s="80"/>
      <c r="H509" s="217">
        <f>ROUND(E509*G509,2)</f>
        <v>0</v>
      </c>
      <c r="J509" s="51"/>
      <c r="K509" s="51"/>
      <c r="L509" s="51"/>
      <c r="M509" s="51"/>
      <c r="N509" s="51"/>
      <c r="O509" s="51"/>
      <c r="P509" s="51"/>
    </row>
    <row r="510" spans="1:16" s="50" customFormat="1">
      <c r="A510" s="166"/>
      <c r="B510" s="43"/>
      <c r="C510" s="45"/>
      <c r="D510" s="45"/>
      <c r="E510" s="48"/>
      <c r="F510" s="47"/>
      <c r="G510" s="80"/>
      <c r="H510" s="217"/>
      <c r="J510" s="51"/>
      <c r="K510" s="51"/>
      <c r="L510" s="51"/>
      <c r="M510" s="51"/>
      <c r="N510" s="51"/>
      <c r="O510" s="51"/>
      <c r="P510" s="51"/>
    </row>
    <row r="511" spans="1:16" s="50" customFormat="1">
      <c r="A511" s="166">
        <f t="shared" ref="A511" si="97">+$A$481</f>
        <v>3</v>
      </c>
      <c r="B511" s="44">
        <f t="shared" ref="B511" si="98">+B509+1</f>
        <v>14</v>
      </c>
      <c r="C511" s="45" t="s">
        <v>543</v>
      </c>
      <c r="D511" s="45"/>
      <c r="E511" s="48">
        <v>28</v>
      </c>
      <c r="F511" s="47" t="s">
        <v>16</v>
      </c>
      <c r="G511" s="80"/>
      <c r="H511" s="217">
        <f>ROUND(E511*G511,2)</f>
        <v>0</v>
      </c>
      <c r="J511" s="51"/>
      <c r="K511" s="51"/>
      <c r="L511" s="51"/>
      <c r="M511" s="51"/>
      <c r="N511" s="51"/>
      <c r="O511" s="51"/>
      <c r="P511" s="51"/>
    </row>
    <row r="512" spans="1:16" s="50" customFormat="1">
      <c r="A512" s="166"/>
      <c r="B512" s="43"/>
      <c r="C512" s="45"/>
      <c r="D512" s="45"/>
      <c r="E512" s="48"/>
      <c r="F512" s="47"/>
      <c r="G512" s="80"/>
      <c r="H512" s="217"/>
      <c r="J512" s="51"/>
      <c r="K512" s="51"/>
      <c r="L512" s="51"/>
      <c r="M512" s="51"/>
      <c r="N512" s="51"/>
      <c r="O512" s="51"/>
      <c r="P512" s="51"/>
    </row>
    <row r="513" spans="1:16" s="50" customFormat="1">
      <c r="A513" s="166">
        <f t="shared" ref="A513" si="99">+$A$481</f>
        <v>3</v>
      </c>
      <c r="B513" s="44">
        <f t="shared" ref="B513" si="100">+B511+1</f>
        <v>15</v>
      </c>
      <c r="C513" s="45" t="s">
        <v>545</v>
      </c>
      <c r="D513" s="45"/>
      <c r="E513" s="48">
        <v>1</v>
      </c>
      <c r="F513" s="47" t="s">
        <v>156</v>
      </c>
      <c r="G513" s="80"/>
      <c r="H513" s="217">
        <f>ROUND(E513*G513,2)</f>
        <v>0</v>
      </c>
      <c r="J513" s="51"/>
      <c r="K513" s="51"/>
      <c r="L513" s="51"/>
      <c r="M513" s="51"/>
      <c r="N513" s="51"/>
      <c r="O513" s="51"/>
      <c r="P513" s="51"/>
    </row>
    <row r="514" spans="1:16" s="50" customFormat="1">
      <c r="A514" s="166"/>
      <c r="B514" s="43"/>
      <c r="C514" s="45"/>
      <c r="D514" s="45"/>
      <c r="E514" s="48"/>
      <c r="F514" s="47"/>
      <c r="G514" s="80"/>
      <c r="H514" s="217"/>
      <c r="J514" s="51"/>
      <c r="K514" s="51"/>
      <c r="L514" s="51"/>
      <c r="M514" s="51"/>
      <c r="N514" s="51"/>
      <c r="O514" s="51"/>
      <c r="P514" s="51"/>
    </row>
    <row r="515" spans="1:16" s="50" customFormat="1" ht="57">
      <c r="A515" s="166">
        <f t="shared" ref="A515" si="101">+$A$481</f>
        <v>3</v>
      </c>
      <c r="B515" s="44">
        <f t="shared" ref="B515" si="102">+B513+1</f>
        <v>16</v>
      </c>
      <c r="C515" s="45" t="s">
        <v>544</v>
      </c>
      <c r="D515" s="45"/>
      <c r="E515" s="48">
        <v>18</v>
      </c>
      <c r="F515" s="47" t="s">
        <v>16</v>
      </c>
      <c r="G515" s="80"/>
      <c r="H515" s="217">
        <f>ROUND(E515*G515,2)</f>
        <v>0</v>
      </c>
      <c r="I515" s="41"/>
      <c r="J515" s="51"/>
      <c r="K515" s="51"/>
      <c r="L515" s="51"/>
      <c r="M515" s="51"/>
      <c r="N515" s="51"/>
      <c r="O515" s="51"/>
      <c r="P515" s="51"/>
    </row>
    <row r="516" spans="1:16" s="50" customFormat="1">
      <c r="A516" s="166"/>
      <c r="B516" s="43"/>
      <c r="C516" s="45"/>
      <c r="D516" s="45"/>
      <c r="E516" s="48"/>
      <c r="F516" s="47"/>
      <c r="G516" s="80"/>
      <c r="H516" s="217"/>
      <c r="I516" s="41"/>
      <c r="J516" s="51"/>
      <c r="K516" s="51"/>
      <c r="L516" s="51"/>
      <c r="M516" s="51"/>
      <c r="N516" s="51"/>
      <c r="O516" s="51"/>
      <c r="P516" s="51"/>
    </row>
    <row r="517" spans="1:16" s="50" customFormat="1">
      <c r="A517" s="166">
        <f t="shared" ref="A517" si="103">+$A$481</f>
        <v>3</v>
      </c>
      <c r="B517" s="44">
        <f t="shared" ref="B517" si="104">+B515+1</f>
        <v>17</v>
      </c>
      <c r="C517" s="45" t="s">
        <v>158</v>
      </c>
      <c r="D517" s="45"/>
      <c r="E517" s="48">
        <v>1</v>
      </c>
      <c r="F517" s="47" t="s">
        <v>12</v>
      </c>
      <c r="G517" s="80"/>
      <c r="H517" s="217">
        <f>ROUND(E517*G517,2)</f>
        <v>0</v>
      </c>
      <c r="I517" s="41"/>
      <c r="J517" s="51"/>
      <c r="K517" s="51"/>
      <c r="L517" s="51"/>
      <c r="M517" s="51"/>
      <c r="N517" s="51"/>
      <c r="O517" s="51"/>
      <c r="P517" s="51"/>
    </row>
    <row r="518" spans="1:16" s="50" customFormat="1">
      <c r="A518" s="166"/>
      <c r="B518" s="43"/>
      <c r="C518" s="45"/>
      <c r="D518" s="45"/>
      <c r="E518" s="48"/>
      <c r="F518" s="47"/>
      <c r="G518" s="80"/>
      <c r="H518" s="217"/>
      <c r="I518" s="41"/>
      <c r="J518" s="51"/>
      <c r="K518" s="51"/>
      <c r="L518" s="51"/>
      <c r="M518" s="51"/>
      <c r="N518" s="51"/>
      <c r="O518" s="51"/>
      <c r="P518" s="51"/>
    </row>
    <row r="519" spans="1:16" s="50" customFormat="1">
      <c r="A519" s="166">
        <f t="shared" ref="A519" si="105">+$A$481</f>
        <v>3</v>
      </c>
      <c r="B519" s="44">
        <f t="shared" ref="B519" si="106">+B517+1</f>
        <v>18</v>
      </c>
      <c r="C519" s="45" t="s">
        <v>159</v>
      </c>
      <c r="D519" s="45"/>
      <c r="E519" s="48">
        <v>300</v>
      </c>
      <c r="F519" s="47" t="s">
        <v>160</v>
      </c>
      <c r="G519" s="80"/>
      <c r="H519" s="217">
        <f>ROUND(E519*G519,2)</f>
        <v>0</v>
      </c>
      <c r="I519" s="41"/>
      <c r="J519" s="51"/>
      <c r="K519" s="51"/>
      <c r="L519" s="51"/>
      <c r="M519" s="51"/>
      <c r="N519" s="51"/>
      <c r="O519" s="51"/>
      <c r="P519" s="51"/>
    </row>
    <row r="520" spans="1:16" s="50" customFormat="1">
      <c r="A520" s="166"/>
      <c r="B520" s="43"/>
      <c r="C520" s="45"/>
      <c r="D520" s="45"/>
      <c r="E520" s="48"/>
      <c r="F520" s="47"/>
      <c r="G520" s="80"/>
      <c r="H520" s="217"/>
      <c r="I520" s="41"/>
      <c r="J520" s="51"/>
      <c r="K520" s="51"/>
      <c r="L520" s="51"/>
      <c r="M520" s="51"/>
      <c r="N520" s="51"/>
      <c r="O520" s="51"/>
      <c r="P520" s="51"/>
    </row>
    <row r="521" spans="1:16" s="50" customFormat="1" ht="57">
      <c r="A521" s="166">
        <f t="shared" ref="A521" si="107">+$A$481</f>
        <v>3</v>
      </c>
      <c r="B521" s="44">
        <f t="shared" ref="B521" si="108">+B519+1</f>
        <v>19</v>
      </c>
      <c r="C521" s="45" t="s">
        <v>75</v>
      </c>
      <c r="D521" s="45"/>
      <c r="E521" s="48">
        <v>10</v>
      </c>
      <c r="F521" s="47" t="s">
        <v>31</v>
      </c>
      <c r="G521" s="80">
        <f>SUM(H485:H519)*0.01</f>
        <v>0</v>
      </c>
      <c r="H521" s="217">
        <f>ROUND(E521*G521,2)</f>
        <v>0</v>
      </c>
      <c r="J521" s="51"/>
      <c r="K521" s="51"/>
      <c r="L521" s="51"/>
      <c r="M521" s="51"/>
      <c r="N521" s="51"/>
      <c r="O521" s="51"/>
      <c r="P521" s="51"/>
    </row>
    <row r="522" spans="1:16" s="50" customFormat="1">
      <c r="A522" s="166"/>
      <c r="B522" s="44"/>
      <c r="C522" s="45"/>
      <c r="D522" s="45"/>
      <c r="E522" s="48"/>
      <c r="F522" s="47"/>
      <c r="G522" s="80"/>
      <c r="H522" s="217"/>
      <c r="I522" s="41"/>
      <c r="J522" s="51"/>
      <c r="K522" s="51"/>
      <c r="L522" s="51"/>
      <c r="M522" s="51"/>
      <c r="N522" s="51"/>
      <c r="O522" s="51"/>
      <c r="P522" s="51"/>
    </row>
    <row r="523" spans="1:16" s="50" customFormat="1" ht="15" thickBot="1">
      <c r="A523" s="116">
        <v>3</v>
      </c>
      <c r="B523" s="90"/>
      <c r="C523" s="267" t="s">
        <v>18</v>
      </c>
      <c r="D523" s="91"/>
      <c r="E523" s="198"/>
      <c r="F523" s="117"/>
      <c r="G523" s="118"/>
      <c r="H523" s="92">
        <f>SUM(H484:H522)</f>
        <v>0</v>
      </c>
      <c r="J523" s="51"/>
      <c r="K523" s="51"/>
      <c r="L523" s="51"/>
      <c r="M523" s="51"/>
      <c r="N523" s="51"/>
      <c r="O523" s="51"/>
      <c r="P523" s="51"/>
    </row>
    <row r="524" spans="1:16" s="50" customFormat="1" ht="15" thickTop="1">
      <c r="A524" s="166"/>
      <c r="B524" s="43"/>
      <c r="C524" s="45"/>
      <c r="D524" s="45"/>
      <c r="E524" s="48"/>
      <c r="F524" s="47"/>
      <c r="G524" s="80"/>
      <c r="H524" s="217"/>
      <c r="I524" s="41"/>
      <c r="J524" s="51"/>
      <c r="K524" s="51"/>
      <c r="L524" s="51"/>
      <c r="M524" s="51"/>
      <c r="N524" s="51"/>
      <c r="O524" s="51"/>
      <c r="P524" s="51"/>
    </row>
    <row r="525" spans="1:16" s="50" customFormat="1">
      <c r="A525" s="93">
        <v>4</v>
      </c>
      <c r="B525" s="85"/>
      <c r="C525" s="163" t="s">
        <v>71</v>
      </c>
      <c r="D525" s="86"/>
      <c r="E525" s="87"/>
      <c r="F525" s="87"/>
      <c r="G525" s="119"/>
      <c r="H525" s="225"/>
      <c r="J525" s="51"/>
      <c r="K525" s="51"/>
      <c r="L525" s="51"/>
      <c r="M525" s="51"/>
      <c r="N525" s="51"/>
      <c r="O525" s="51"/>
      <c r="P525" s="51"/>
    </row>
    <row r="526" spans="1:16" s="50" customFormat="1">
      <c r="A526" s="166"/>
      <c r="B526" s="43"/>
      <c r="C526" s="45"/>
      <c r="D526" s="45"/>
      <c r="E526" s="47"/>
      <c r="F526" s="47"/>
      <c r="G526" s="80"/>
      <c r="H526" s="217"/>
      <c r="J526" s="51"/>
      <c r="K526" s="51"/>
      <c r="L526" s="51"/>
      <c r="M526" s="51"/>
      <c r="N526" s="51"/>
      <c r="O526" s="51"/>
      <c r="P526" s="51"/>
    </row>
    <row r="527" spans="1:16" s="50" customFormat="1" ht="15">
      <c r="A527" s="166"/>
      <c r="B527" s="101"/>
      <c r="C527" s="99"/>
      <c r="D527" s="99"/>
      <c r="E527" s="83"/>
      <c r="F527" s="83"/>
      <c r="G527" s="80"/>
      <c r="H527" s="217"/>
      <c r="J527" s="51"/>
      <c r="K527" s="51"/>
      <c r="L527" s="51"/>
      <c r="M527" s="51"/>
      <c r="N527" s="51"/>
      <c r="O527" s="51"/>
      <c r="P527" s="51"/>
    </row>
    <row r="528" spans="1:16" s="50" customFormat="1">
      <c r="A528" s="166"/>
      <c r="B528" s="102"/>
      <c r="C528" s="268" t="s">
        <v>72</v>
      </c>
      <c r="D528" s="103"/>
      <c r="E528" s="200"/>
      <c r="F528" s="200"/>
      <c r="G528" s="123"/>
      <c r="H528" s="228"/>
      <c r="J528" s="51"/>
      <c r="K528" s="51"/>
      <c r="L528" s="51"/>
      <c r="M528" s="51"/>
      <c r="N528" s="51"/>
      <c r="O528" s="51"/>
      <c r="P528" s="51"/>
    </row>
    <row r="529" spans="1:16" s="50" customFormat="1" ht="15">
      <c r="A529" s="166"/>
      <c r="B529" s="43"/>
      <c r="C529" s="104"/>
      <c r="D529" s="104"/>
      <c r="E529" s="105"/>
      <c r="F529" s="105"/>
      <c r="G529" s="80"/>
      <c r="H529" s="217"/>
      <c r="J529" s="51"/>
      <c r="K529" s="51"/>
      <c r="L529" s="51"/>
      <c r="M529" s="51"/>
      <c r="N529" s="51"/>
      <c r="O529" s="51"/>
      <c r="P529" s="51"/>
    </row>
    <row r="530" spans="1:16" s="50" customFormat="1" ht="28.5">
      <c r="A530" s="166">
        <v>4</v>
      </c>
      <c r="B530" s="44">
        <v>1</v>
      </c>
      <c r="C530" s="45" t="s">
        <v>154</v>
      </c>
      <c r="D530" s="45"/>
      <c r="E530" s="48"/>
      <c r="F530" s="47"/>
      <c r="G530" s="80"/>
      <c r="H530" s="217"/>
      <c r="I530" s="49"/>
      <c r="J530" s="51"/>
      <c r="K530" s="51"/>
      <c r="L530" s="51"/>
      <c r="M530" s="51"/>
      <c r="N530" s="51"/>
      <c r="O530" s="51"/>
      <c r="P530" s="51"/>
    </row>
    <row r="531" spans="1:16" s="50" customFormat="1">
      <c r="A531" s="166"/>
      <c r="B531" s="44"/>
      <c r="C531" s="147" t="s">
        <v>427</v>
      </c>
      <c r="D531" s="45"/>
      <c r="E531" s="48">
        <v>118</v>
      </c>
      <c r="F531" s="47" t="s">
        <v>16</v>
      </c>
      <c r="G531" s="80"/>
      <c r="H531" s="217">
        <f>ROUND(E531*G531,2)</f>
        <v>0</v>
      </c>
      <c r="I531" s="49"/>
      <c r="J531" s="51"/>
      <c r="K531" s="51"/>
      <c r="L531" s="51"/>
      <c r="M531" s="51"/>
      <c r="N531" s="51"/>
      <c r="O531" s="51"/>
      <c r="P531" s="51"/>
    </row>
    <row r="532" spans="1:16" s="50" customFormat="1" ht="15">
      <c r="A532" s="166"/>
      <c r="B532" s="43"/>
      <c r="C532" s="148"/>
      <c r="D532" s="104"/>
      <c r="E532" s="48"/>
      <c r="F532" s="47"/>
      <c r="G532" s="80"/>
      <c r="H532" s="217"/>
      <c r="J532" s="51"/>
      <c r="K532" s="51"/>
      <c r="L532" s="51"/>
      <c r="M532" s="51"/>
      <c r="N532" s="51"/>
      <c r="O532" s="51"/>
      <c r="P532" s="51"/>
    </row>
    <row r="533" spans="1:16" s="50" customFormat="1" ht="57">
      <c r="A533" s="166">
        <f>+$A$530</f>
        <v>4</v>
      </c>
      <c r="B533" s="44">
        <f>+B530+1</f>
        <v>2</v>
      </c>
      <c r="C533" s="45" t="s">
        <v>428</v>
      </c>
      <c r="D533" s="45"/>
      <c r="E533" s="48">
        <v>8</v>
      </c>
      <c r="F533" s="47" t="s">
        <v>156</v>
      </c>
      <c r="G533" s="80"/>
      <c r="H533" s="217">
        <f>ROUND(E533*G533,2)</f>
        <v>0</v>
      </c>
      <c r="J533" s="51"/>
      <c r="K533" s="51"/>
      <c r="L533" s="51"/>
      <c r="M533" s="51"/>
      <c r="N533" s="51"/>
      <c r="O533" s="51"/>
      <c r="P533" s="51"/>
    </row>
    <row r="534" spans="1:16" s="50" customFormat="1" ht="15">
      <c r="A534" s="166"/>
      <c r="B534" s="43"/>
      <c r="C534" s="104"/>
      <c r="D534" s="104"/>
      <c r="E534" s="48"/>
      <c r="F534" s="47"/>
      <c r="G534" s="80"/>
      <c r="H534" s="217"/>
      <c r="J534" s="51"/>
      <c r="K534" s="51"/>
      <c r="L534" s="51"/>
      <c r="M534" s="51"/>
      <c r="N534" s="51"/>
      <c r="O534" s="51"/>
      <c r="P534" s="51"/>
    </row>
    <row r="535" spans="1:16" s="50" customFormat="1" ht="57">
      <c r="A535" s="166">
        <f>+$A$530</f>
        <v>4</v>
      </c>
      <c r="B535" s="43">
        <f>+B533+1</f>
        <v>3</v>
      </c>
      <c r="C535" s="45" t="s">
        <v>430</v>
      </c>
      <c r="D535" s="45"/>
      <c r="E535" s="48">
        <v>4</v>
      </c>
      <c r="F535" s="47" t="s">
        <v>156</v>
      </c>
      <c r="G535" s="80"/>
      <c r="H535" s="217">
        <f>ROUND(E535*G535,2)</f>
        <v>0</v>
      </c>
      <c r="J535" s="51"/>
      <c r="K535" s="51"/>
      <c r="L535" s="51"/>
      <c r="M535" s="51"/>
      <c r="N535" s="51"/>
      <c r="O535" s="51"/>
      <c r="P535" s="51"/>
    </row>
    <row r="536" spans="1:16" s="50" customFormat="1" ht="15">
      <c r="A536" s="166"/>
      <c r="B536" s="44"/>
      <c r="C536" s="104"/>
      <c r="D536" s="104"/>
      <c r="E536" s="48"/>
      <c r="F536" s="47"/>
      <c r="G536" s="80"/>
      <c r="H536" s="217"/>
      <c r="J536" s="51"/>
      <c r="K536" s="51"/>
      <c r="L536" s="51"/>
      <c r="M536" s="51"/>
      <c r="N536" s="51"/>
      <c r="O536" s="51"/>
      <c r="P536" s="51"/>
    </row>
    <row r="537" spans="1:16" s="50" customFormat="1" ht="57">
      <c r="A537" s="166">
        <f>+$A$530</f>
        <v>4</v>
      </c>
      <c r="B537" s="43">
        <f t="shared" ref="B537" si="109">+B535+1</f>
        <v>4</v>
      </c>
      <c r="C537" s="45" t="s">
        <v>431</v>
      </c>
      <c r="D537" s="45"/>
      <c r="E537" s="48">
        <v>1</v>
      </c>
      <c r="F537" s="47" t="s">
        <v>156</v>
      </c>
      <c r="G537" s="80"/>
      <c r="H537" s="217">
        <f>ROUND(E537*G537,2)</f>
        <v>0</v>
      </c>
      <c r="J537" s="51"/>
      <c r="K537" s="51"/>
      <c r="L537" s="51"/>
      <c r="M537" s="51"/>
      <c r="N537" s="51"/>
      <c r="O537" s="51"/>
      <c r="P537" s="51"/>
    </row>
    <row r="538" spans="1:16" s="50" customFormat="1" ht="15">
      <c r="A538" s="166"/>
      <c r="B538" s="44"/>
      <c r="C538" s="104"/>
      <c r="D538" s="104"/>
      <c r="E538" s="48"/>
      <c r="F538" s="47"/>
      <c r="G538" s="80"/>
      <c r="H538" s="217"/>
      <c r="J538" s="51"/>
      <c r="K538" s="51"/>
      <c r="L538" s="51"/>
      <c r="M538" s="51"/>
      <c r="N538" s="51"/>
      <c r="O538" s="51"/>
      <c r="P538" s="51"/>
    </row>
    <row r="539" spans="1:16" s="50" customFormat="1" ht="57">
      <c r="A539" s="166">
        <f>+$A$530</f>
        <v>4</v>
      </c>
      <c r="B539" s="43">
        <f t="shared" ref="B539" si="110">+B537+1</f>
        <v>5</v>
      </c>
      <c r="C539" s="45" t="s">
        <v>432</v>
      </c>
      <c r="D539" s="45"/>
      <c r="E539" s="48">
        <v>1</v>
      </c>
      <c r="F539" s="47" t="s">
        <v>156</v>
      </c>
      <c r="G539" s="80"/>
      <c r="H539" s="217">
        <f>ROUND(E539*G539,2)</f>
        <v>0</v>
      </c>
      <c r="J539" s="51"/>
      <c r="K539" s="51"/>
      <c r="L539" s="51"/>
      <c r="M539" s="51"/>
      <c r="N539" s="51"/>
      <c r="O539" s="51"/>
      <c r="P539" s="51"/>
    </row>
    <row r="540" spans="1:16" s="50" customFormat="1" ht="15">
      <c r="A540" s="166"/>
      <c r="B540" s="44"/>
      <c r="C540" s="104"/>
      <c r="D540" s="104"/>
      <c r="E540" s="48"/>
      <c r="F540" s="47"/>
      <c r="G540" s="80"/>
      <c r="H540" s="217"/>
      <c r="J540" s="51"/>
      <c r="K540" s="51"/>
      <c r="L540" s="51"/>
      <c r="M540" s="51"/>
      <c r="N540" s="51"/>
      <c r="O540" s="51"/>
      <c r="P540" s="51"/>
    </row>
    <row r="541" spans="1:16" s="50" customFormat="1" ht="28.5">
      <c r="A541" s="166">
        <f t="shared" ref="A541" si="111">+$A$530</f>
        <v>4</v>
      </c>
      <c r="B541" s="43">
        <f t="shared" ref="B541" si="112">+B539+1</f>
        <v>6</v>
      </c>
      <c r="C541" s="45" t="s">
        <v>433</v>
      </c>
      <c r="D541" s="45"/>
      <c r="E541" s="48">
        <v>1</v>
      </c>
      <c r="F541" s="47" t="s">
        <v>156</v>
      </c>
      <c r="G541" s="80"/>
      <c r="H541" s="217">
        <f>ROUND(E541*G541,2)</f>
        <v>0</v>
      </c>
      <c r="J541" s="51"/>
      <c r="K541" s="51"/>
      <c r="L541" s="51"/>
      <c r="M541" s="51"/>
      <c r="N541" s="51"/>
      <c r="O541" s="51"/>
      <c r="P541" s="51"/>
    </row>
    <row r="542" spans="1:16" s="50" customFormat="1">
      <c r="A542" s="166"/>
      <c r="B542" s="44"/>
      <c r="C542" s="45"/>
      <c r="D542" s="45"/>
      <c r="E542" s="48"/>
      <c r="F542" s="47"/>
      <c r="G542" s="80"/>
      <c r="H542" s="217"/>
      <c r="J542" s="51"/>
      <c r="K542" s="51"/>
      <c r="L542" s="51"/>
      <c r="M542" s="51"/>
      <c r="N542" s="51"/>
      <c r="O542" s="51"/>
      <c r="P542" s="51"/>
    </row>
    <row r="543" spans="1:16" s="50" customFormat="1" ht="28.5">
      <c r="A543" s="166">
        <f t="shared" ref="A543" si="113">+$A$530</f>
        <v>4</v>
      </c>
      <c r="B543" s="43">
        <f t="shared" ref="B543" si="114">+B541+1</f>
        <v>7</v>
      </c>
      <c r="C543" s="45" t="s">
        <v>434</v>
      </c>
      <c r="D543" s="45"/>
      <c r="E543" s="48">
        <v>14</v>
      </c>
      <c r="F543" s="47" t="s">
        <v>156</v>
      </c>
      <c r="G543" s="80"/>
      <c r="H543" s="217">
        <f>ROUND(E543*G543,2)</f>
        <v>0</v>
      </c>
      <c r="J543" s="51"/>
      <c r="K543" s="51"/>
      <c r="L543" s="51"/>
      <c r="M543" s="51"/>
      <c r="N543" s="51"/>
      <c r="O543" s="51"/>
      <c r="P543" s="51"/>
    </row>
    <row r="544" spans="1:16" s="50" customFormat="1">
      <c r="A544" s="166"/>
      <c r="B544" s="44"/>
      <c r="C544" s="45"/>
      <c r="D544" s="45"/>
      <c r="E544" s="48"/>
      <c r="F544" s="47"/>
      <c r="G544" s="80"/>
      <c r="H544" s="217"/>
      <c r="J544" s="51"/>
      <c r="K544" s="51"/>
      <c r="L544" s="51"/>
      <c r="M544" s="51"/>
      <c r="N544" s="51"/>
      <c r="O544" s="51"/>
      <c r="P544" s="51"/>
    </row>
    <row r="545" spans="1:16" s="50" customFormat="1" ht="42.75">
      <c r="A545" s="166">
        <f t="shared" ref="A545" si="115">+$A$530</f>
        <v>4</v>
      </c>
      <c r="B545" s="43">
        <f t="shared" ref="B545" si="116">+B543+1</f>
        <v>8</v>
      </c>
      <c r="C545" s="45" t="s">
        <v>73</v>
      </c>
      <c r="D545" s="45"/>
      <c r="E545" s="48">
        <v>3</v>
      </c>
      <c r="F545" s="47" t="s">
        <v>12</v>
      </c>
      <c r="G545" s="80"/>
      <c r="H545" s="217">
        <f>ROUND(E545*G545,2)</f>
        <v>0</v>
      </c>
      <c r="J545" s="51"/>
      <c r="K545" s="51"/>
      <c r="L545" s="51"/>
      <c r="M545" s="51"/>
      <c r="N545" s="51"/>
      <c r="O545" s="51"/>
      <c r="P545" s="51"/>
    </row>
    <row r="546" spans="1:16" s="50" customFormat="1">
      <c r="A546" s="166"/>
      <c r="B546" s="44"/>
      <c r="C546" s="45"/>
      <c r="D546" s="45"/>
      <c r="E546" s="48"/>
      <c r="F546" s="47"/>
      <c r="G546" s="80"/>
      <c r="H546" s="217"/>
      <c r="J546" s="51"/>
      <c r="K546" s="51"/>
      <c r="L546" s="51"/>
      <c r="M546" s="51"/>
      <c r="N546" s="51"/>
      <c r="O546" s="51"/>
      <c r="P546" s="51"/>
    </row>
    <row r="547" spans="1:16" s="50" customFormat="1">
      <c r="A547" s="166">
        <f>+$A$530</f>
        <v>4</v>
      </c>
      <c r="B547" s="43">
        <f t="shared" ref="B547" si="117">+B545+1</f>
        <v>9</v>
      </c>
      <c r="C547" s="45" t="s">
        <v>435</v>
      </c>
      <c r="D547" s="45"/>
      <c r="E547" s="48">
        <v>1</v>
      </c>
      <c r="F547" s="47" t="s">
        <v>12</v>
      </c>
      <c r="G547" s="80"/>
      <c r="H547" s="217">
        <f>ROUND(E547*G547,2)</f>
        <v>0</v>
      </c>
      <c r="J547" s="51"/>
      <c r="K547" s="51"/>
      <c r="L547" s="51"/>
      <c r="M547" s="51"/>
      <c r="N547" s="51"/>
      <c r="O547" s="51"/>
      <c r="P547" s="51"/>
    </row>
    <row r="548" spans="1:16" s="50" customFormat="1">
      <c r="A548" s="166"/>
      <c r="B548" s="44"/>
      <c r="C548" s="45"/>
      <c r="D548" s="45"/>
      <c r="E548" s="48"/>
      <c r="F548" s="47"/>
      <c r="G548" s="80"/>
      <c r="H548" s="217"/>
      <c r="J548" s="51"/>
      <c r="K548" s="51"/>
      <c r="L548" s="51"/>
      <c r="M548" s="51"/>
      <c r="N548" s="51"/>
      <c r="O548" s="51"/>
      <c r="P548" s="51"/>
    </row>
    <row r="549" spans="1:16" s="50" customFormat="1">
      <c r="A549" s="166"/>
      <c r="B549" s="43"/>
      <c r="C549" s="99"/>
      <c r="D549" s="99"/>
      <c r="E549" s="83"/>
      <c r="F549" s="83"/>
      <c r="G549" s="80"/>
      <c r="H549" s="217"/>
      <c r="J549" s="51"/>
      <c r="K549" s="51"/>
      <c r="L549" s="51"/>
      <c r="M549" s="51"/>
      <c r="N549" s="51"/>
      <c r="O549" s="51"/>
      <c r="P549" s="51"/>
    </row>
    <row r="550" spans="1:16" s="50" customFormat="1">
      <c r="A550" s="166"/>
      <c r="B550" s="102"/>
      <c r="C550" s="268" t="s">
        <v>407</v>
      </c>
      <c r="D550" s="103"/>
      <c r="E550" s="200"/>
      <c r="F550" s="200"/>
      <c r="G550" s="123"/>
      <c r="H550" s="228"/>
      <c r="J550" s="51"/>
      <c r="K550" s="51"/>
      <c r="L550" s="51"/>
      <c r="M550" s="51"/>
      <c r="N550" s="51"/>
      <c r="O550" s="51"/>
      <c r="P550" s="51"/>
    </row>
    <row r="551" spans="1:16" s="50" customFormat="1" ht="15">
      <c r="A551" s="166"/>
      <c r="B551" s="43"/>
      <c r="C551" s="104"/>
      <c r="D551" s="104"/>
      <c r="E551" s="105"/>
      <c r="F551" s="105"/>
      <c r="G551" s="80"/>
      <c r="H551" s="217"/>
      <c r="J551" s="51"/>
      <c r="K551" s="51"/>
      <c r="L551" s="51"/>
      <c r="M551" s="51"/>
      <c r="N551" s="51"/>
      <c r="O551" s="51"/>
      <c r="P551" s="51"/>
    </row>
    <row r="552" spans="1:16" s="50" customFormat="1" ht="28.5">
      <c r="A552" s="166">
        <v>4</v>
      </c>
      <c r="B552" s="44">
        <f>+B547+1</f>
        <v>10</v>
      </c>
      <c r="C552" s="45" t="s">
        <v>436</v>
      </c>
      <c r="D552" s="45"/>
      <c r="E552" s="48">
        <v>121</v>
      </c>
      <c r="F552" s="47" t="s">
        <v>16</v>
      </c>
      <c r="G552" s="80"/>
      <c r="H552" s="217">
        <f>ROUND(E552*G552,2)</f>
        <v>0</v>
      </c>
      <c r="J552" s="51"/>
      <c r="K552" s="51"/>
      <c r="L552" s="51"/>
      <c r="M552" s="51"/>
      <c r="N552" s="51"/>
      <c r="O552" s="51"/>
      <c r="P552" s="51"/>
    </row>
    <row r="553" spans="1:16" s="50" customFormat="1" ht="15">
      <c r="A553" s="166"/>
      <c r="B553" s="44"/>
      <c r="C553" s="104"/>
      <c r="D553" s="104"/>
      <c r="E553" s="48"/>
      <c r="F553" s="47"/>
      <c r="G553" s="80"/>
      <c r="H553" s="217"/>
      <c r="J553" s="51"/>
      <c r="K553" s="51"/>
      <c r="L553" s="51"/>
      <c r="M553" s="51"/>
      <c r="N553" s="51"/>
      <c r="O553" s="51"/>
      <c r="P553" s="51"/>
    </row>
    <row r="554" spans="1:16" s="50" customFormat="1" ht="57">
      <c r="A554" s="166">
        <v>4</v>
      </c>
      <c r="B554" s="44">
        <f>+B552+1</f>
        <v>11</v>
      </c>
      <c r="C554" s="45" t="s">
        <v>437</v>
      </c>
      <c r="D554" s="45"/>
      <c r="E554" s="48">
        <v>4</v>
      </c>
      <c r="F554" s="47" t="s">
        <v>156</v>
      </c>
      <c r="G554" s="80"/>
      <c r="H554" s="217">
        <f>ROUND(E554*G554,2)</f>
        <v>0</v>
      </c>
      <c r="J554" s="51"/>
      <c r="K554" s="51"/>
      <c r="L554" s="51"/>
      <c r="M554" s="51"/>
      <c r="N554" s="51"/>
      <c r="O554" s="51"/>
      <c r="P554" s="51"/>
    </row>
    <row r="555" spans="1:16" s="50" customFormat="1">
      <c r="A555" s="166"/>
      <c r="B555" s="44"/>
      <c r="C555" s="45"/>
      <c r="D555" s="45"/>
      <c r="E555" s="48"/>
      <c r="F555" s="47"/>
      <c r="G555" s="80"/>
      <c r="H555" s="217"/>
      <c r="J555" s="51"/>
      <c r="K555" s="51"/>
      <c r="L555" s="51"/>
      <c r="M555" s="51"/>
      <c r="N555" s="51"/>
      <c r="O555" s="51"/>
      <c r="P555" s="51"/>
    </row>
    <row r="556" spans="1:16" s="50" customFormat="1" ht="57">
      <c r="A556" s="166">
        <v>4</v>
      </c>
      <c r="B556" s="44">
        <f t="shared" ref="B556" si="118">+B554+1</f>
        <v>12</v>
      </c>
      <c r="C556" s="45" t="s">
        <v>428</v>
      </c>
      <c r="D556" s="45"/>
      <c r="E556" s="48">
        <v>6</v>
      </c>
      <c r="F556" s="47" t="s">
        <v>156</v>
      </c>
      <c r="G556" s="80"/>
      <c r="H556" s="217">
        <f>ROUND(E556*G556,2)</f>
        <v>0</v>
      </c>
      <c r="J556" s="51"/>
      <c r="K556" s="51"/>
      <c r="L556" s="51"/>
      <c r="M556" s="51"/>
      <c r="N556" s="51"/>
      <c r="O556" s="51"/>
      <c r="P556" s="51"/>
    </row>
    <row r="557" spans="1:16" s="50" customFormat="1">
      <c r="A557" s="166"/>
      <c r="B557" s="44"/>
      <c r="C557" s="45"/>
      <c r="D557" s="45"/>
      <c r="E557" s="48"/>
      <c r="F557" s="47"/>
      <c r="G557" s="80"/>
      <c r="H557" s="217"/>
      <c r="J557" s="51"/>
      <c r="K557" s="51"/>
      <c r="L557" s="51"/>
      <c r="M557" s="51"/>
      <c r="N557" s="51"/>
      <c r="O557" s="51"/>
      <c r="P557" s="51"/>
    </row>
    <row r="558" spans="1:16" s="50" customFormat="1" ht="57">
      <c r="A558" s="166">
        <v>4</v>
      </c>
      <c r="B558" s="44">
        <f t="shared" ref="B558" si="119">+B556+1</f>
        <v>13</v>
      </c>
      <c r="C558" s="45" t="s">
        <v>429</v>
      </c>
      <c r="D558" s="45"/>
      <c r="E558" s="48">
        <v>1</v>
      </c>
      <c r="F558" s="47" t="s">
        <v>156</v>
      </c>
      <c r="G558" s="80"/>
      <c r="H558" s="217">
        <f>ROUND(E558*G558,2)</f>
        <v>0</v>
      </c>
      <c r="J558" s="51"/>
      <c r="K558" s="51"/>
      <c r="L558" s="51"/>
      <c r="M558" s="51"/>
      <c r="N558" s="51"/>
      <c r="O558" s="51"/>
      <c r="P558" s="51"/>
    </row>
    <row r="559" spans="1:16" s="50" customFormat="1">
      <c r="A559" s="166"/>
      <c r="B559" s="44"/>
      <c r="C559" s="45"/>
      <c r="D559" s="45"/>
      <c r="E559" s="48"/>
      <c r="F559" s="47"/>
      <c r="G559" s="80"/>
      <c r="H559" s="217"/>
      <c r="J559" s="51"/>
      <c r="K559" s="51"/>
      <c r="L559" s="51"/>
      <c r="M559" s="51"/>
      <c r="N559" s="51"/>
      <c r="O559" s="51"/>
      <c r="P559" s="51"/>
    </row>
    <row r="560" spans="1:16" s="50" customFormat="1" ht="57">
      <c r="A560" s="166">
        <v>4</v>
      </c>
      <c r="B560" s="44">
        <f t="shared" ref="B560" si="120">+B558+1</f>
        <v>14</v>
      </c>
      <c r="C560" s="45" t="s">
        <v>438</v>
      </c>
      <c r="D560" s="45"/>
      <c r="E560" s="48">
        <v>2</v>
      </c>
      <c r="F560" s="47" t="s">
        <v>156</v>
      </c>
      <c r="G560" s="80"/>
      <c r="H560" s="217">
        <f>ROUND(E560*G560,2)</f>
        <v>0</v>
      </c>
      <c r="J560" s="51"/>
      <c r="K560" s="51"/>
      <c r="L560" s="51"/>
      <c r="M560" s="51"/>
      <c r="N560" s="51"/>
      <c r="O560" s="51"/>
      <c r="P560" s="51"/>
    </row>
    <row r="561" spans="1:16384" s="50" customFormat="1">
      <c r="A561" s="166"/>
      <c r="B561" s="44"/>
      <c r="C561" s="45"/>
      <c r="D561" s="45"/>
      <c r="E561" s="48"/>
      <c r="F561" s="47"/>
      <c r="G561" s="80"/>
      <c r="H561" s="217"/>
      <c r="J561" s="51"/>
      <c r="K561" s="51"/>
      <c r="L561" s="51"/>
      <c r="M561" s="51"/>
      <c r="N561" s="51"/>
      <c r="O561" s="51"/>
      <c r="P561" s="51"/>
    </row>
    <row r="562" spans="1:16384" s="50" customFormat="1" ht="28.5">
      <c r="A562" s="166">
        <v>4</v>
      </c>
      <c r="B562" s="44">
        <f t="shared" ref="B562" si="121">+B560+1</f>
        <v>15</v>
      </c>
      <c r="C562" s="45" t="s">
        <v>439</v>
      </c>
      <c r="D562" s="45"/>
      <c r="E562" s="48">
        <v>2</v>
      </c>
      <c r="F562" s="47" t="s">
        <v>12</v>
      </c>
      <c r="G562" s="80"/>
      <c r="H562" s="217">
        <f>ROUND(E562*G562,2)</f>
        <v>0</v>
      </c>
      <c r="J562" s="51"/>
      <c r="K562" s="51"/>
      <c r="L562" s="51"/>
      <c r="M562" s="51"/>
      <c r="N562" s="51"/>
      <c r="O562" s="51"/>
      <c r="P562" s="51"/>
    </row>
    <row r="563" spans="1:16384" s="50" customFormat="1">
      <c r="A563" s="166"/>
      <c r="B563" s="44"/>
      <c r="C563" s="45"/>
      <c r="D563" s="45"/>
      <c r="E563" s="48"/>
      <c r="F563" s="47"/>
      <c r="G563" s="80"/>
      <c r="H563" s="217"/>
      <c r="J563" s="51"/>
      <c r="K563" s="51"/>
      <c r="L563" s="51"/>
      <c r="M563" s="51"/>
      <c r="N563" s="51"/>
      <c r="O563" s="51"/>
      <c r="P563" s="51"/>
    </row>
    <row r="564" spans="1:16384" s="50" customFormat="1" ht="28.5">
      <c r="A564" s="166">
        <v>4</v>
      </c>
      <c r="B564" s="44">
        <f t="shared" ref="B564" si="122">+B562+1</f>
        <v>16</v>
      </c>
      <c r="C564" s="45" t="s">
        <v>409</v>
      </c>
      <c r="D564" s="45"/>
      <c r="E564" s="48">
        <v>2</v>
      </c>
      <c r="F564" s="47" t="s">
        <v>12</v>
      </c>
      <c r="G564" s="80"/>
      <c r="H564" s="217">
        <f>ROUND(E564*G564,2)</f>
        <v>0</v>
      </c>
      <c r="J564" s="51"/>
      <c r="K564" s="51"/>
      <c r="L564" s="51"/>
      <c r="M564" s="51"/>
      <c r="N564" s="51"/>
      <c r="O564" s="51"/>
      <c r="P564" s="51"/>
    </row>
    <row r="565" spans="1:16384" s="50" customFormat="1">
      <c r="A565" s="166"/>
      <c r="B565" s="44"/>
      <c r="C565" s="45"/>
      <c r="D565" s="45"/>
      <c r="E565" s="48"/>
      <c r="F565" s="47"/>
      <c r="G565" s="80"/>
      <c r="H565" s="217"/>
      <c r="J565" s="51"/>
      <c r="K565" s="51"/>
      <c r="L565" s="51"/>
      <c r="M565" s="51"/>
      <c r="N565" s="51"/>
      <c r="O565" s="51"/>
      <c r="P565" s="51"/>
    </row>
    <row r="566" spans="1:16384" s="50" customFormat="1" ht="28.5">
      <c r="A566" s="166">
        <v>4</v>
      </c>
      <c r="B566" s="44">
        <f t="shared" ref="B566" si="123">+B564+1</f>
        <v>17</v>
      </c>
      <c r="C566" s="45" t="s">
        <v>440</v>
      </c>
      <c r="D566" s="45"/>
      <c r="E566" s="48">
        <v>9</v>
      </c>
      <c r="F566" s="47" t="s">
        <v>12</v>
      </c>
      <c r="G566" s="80"/>
      <c r="H566" s="217">
        <f>ROUND(E566*G566,2)</f>
        <v>0</v>
      </c>
      <c r="J566" s="51"/>
      <c r="K566" s="51"/>
      <c r="L566" s="51"/>
      <c r="M566" s="51"/>
      <c r="N566" s="51"/>
      <c r="O566" s="51"/>
      <c r="P566" s="51"/>
    </row>
    <row r="567" spans="1:16384" s="50" customFormat="1">
      <c r="A567" s="166"/>
      <c r="B567" s="44"/>
      <c r="C567" s="45"/>
      <c r="D567" s="45"/>
      <c r="E567" s="48"/>
      <c r="F567" s="47"/>
      <c r="G567" s="80"/>
      <c r="H567" s="217"/>
      <c r="J567" s="51"/>
      <c r="K567" s="51"/>
      <c r="L567" s="51"/>
      <c r="M567" s="51"/>
      <c r="N567" s="51"/>
      <c r="O567" s="51"/>
      <c r="P567" s="51"/>
    </row>
    <row r="568" spans="1:16384" s="50" customFormat="1" ht="28.5">
      <c r="A568" s="166">
        <v>4</v>
      </c>
      <c r="B568" s="44">
        <f t="shared" ref="B568" si="124">+B566+1</f>
        <v>18</v>
      </c>
      <c r="C568" s="45" t="s">
        <v>441</v>
      </c>
      <c r="D568" s="45"/>
      <c r="E568" s="48">
        <v>2</v>
      </c>
      <c r="F568" s="47" t="s">
        <v>408</v>
      </c>
      <c r="G568" s="80"/>
      <c r="H568" s="217">
        <f t="shared" ref="H568" si="125">ROUND(E568*G568,2)</f>
        <v>0</v>
      </c>
      <c r="I568" s="43"/>
      <c r="J568" s="149"/>
      <c r="K568" s="99"/>
      <c r="L568" s="99"/>
      <c r="M568" s="106"/>
      <c r="N568" s="51"/>
      <c r="O568" s="150"/>
      <c r="P568" s="65"/>
      <c r="Q568" s="43"/>
      <c r="R568" s="44"/>
      <c r="S568" s="45"/>
      <c r="T568" s="45"/>
      <c r="U568" s="46"/>
      <c r="V568" s="47"/>
      <c r="W568" s="80"/>
      <c r="X568" s="49"/>
      <c r="Y568" s="43"/>
      <c r="Z568" s="44"/>
      <c r="AA568" s="45"/>
      <c r="AB568" s="45"/>
      <c r="AC568" s="46"/>
      <c r="AD568" s="47"/>
      <c r="AE568" s="80"/>
      <c r="AF568" s="49"/>
      <c r="AG568" s="43"/>
      <c r="AH568" s="44"/>
      <c r="AI568" s="45"/>
      <c r="AJ568" s="45"/>
      <c r="AK568" s="46"/>
      <c r="AL568" s="47"/>
      <c r="AM568" s="80"/>
      <c r="AN568" s="49"/>
      <c r="AO568" s="43"/>
      <c r="AP568" s="44"/>
      <c r="AQ568" s="45"/>
      <c r="AR568" s="45"/>
      <c r="AS568" s="46"/>
      <c r="AT568" s="47"/>
      <c r="AU568" s="80"/>
      <c r="AV568" s="49"/>
      <c r="AW568" s="43"/>
      <c r="AX568" s="44"/>
      <c r="AY568" s="45"/>
      <c r="AZ568" s="45"/>
      <c r="BA568" s="46"/>
      <c r="BB568" s="47"/>
      <c r="BC568" s="80"/>
      <c r="BD568" s="49"/>
      <c r="BE568" s="43"/>
      <c r="BF568" s="44"/>
      <c r="BG568" s="45"/>
      <c r="BH568" s="45"/>
      <c r="BI568" s="46"/>
      <c r="BJ568" s="47"/>
      <c r="BK568" s="80"/>
      <c r="BL568" s="49"/>
      <c r="BM568" s="43"/>
      <c r="BN568" s="44"/>
      <c r="BO568" s="45"/>
      <c r="BP568" s="45"/>
      <c r="BQ568" s="46"/>
      <c r="BR568" s="47"/>
      <c r="BS568" s="80"/>
      <c r="BT568" s="49"/>
      <c r="BU568" s="43"/>
      <c r="BV568" s="44"/>
      <c r="BW568" s="45"/>
      <c r="BX568" s="45"/>
      <c r="BY568" s="46"/>
      <c r="BZ568" s="47"/>
      <c r="CA568" s="80"/>
      <c r="CB568" s="49"/>
      <c r="CC568" s="43"/>
      <c r="CD568" s="44"/>
      <c r="CE568" s="45"/>
      <c r="CF568" s="45"/>
      <c r="CG568" s="46"/>
      <c r="CH568" s="47"/>
      <c r="CI568" s="80"/>
      <c r="CJ568" s="49"/>
      <c r="CK568" s="43"/>
      <c r="CL568" s="44"/>
      <c r="CM568" s="45"/>
      <c r="CN568" s="45"/>
      <c r="CO568" s="46"/>
      <c r="CP568" s="47"/>
      <c r="CQ568" s="80"/>
      <c r="CR568" s="49"/>
      <c r="CS568" s="43"/>
      <c r="CT568" s="44"/>
      <c r="CU568" s="45"/>
      <c r="CV568" s="45"/>
      <c r="CW568" s="46"/>
      <c r="CX568" s="47"/>
      <c r="CY568" s="80"/>
      <c r="CZ568" s="49"/>
      <c r="DA568" s="43"/>
      <c r="DB568" s="44"/>
      <c r="DC568" s="45"/>
      <c r="DD568" s="45"/>
      <c r="DE568" s="46"/>
      <c r="DF568" s="47"/>
      <c r="DG568" s="80"/>
      <c r="DH568" s="49"/>
      <c r="DI568" s="43"/>
      <c r="DJ568" s="44"/>
      <c r="DK568" s="45"/>
      <c r="DL568" s="45"/>
      <c r="DM568" s="46"/>
      <c r="DN568" s="47"/>
      <c r="DO568" s="80"/>
      <c r="DP568" s="49"/>
      <c r="DQ568" s="43"/>
      <c r="DR568" s="44"/>
      <c r="DS568" s="45"/>
      <c r="DT568" s="45"/>
      <c r="DU568" s="46"/>
      <c r="DV568" s="47"/>
      <c r="DW568" s="80"/>
      <c r="DX568" s="49"/>
      <c r="DY568" s="43"/>
      <c r="DZ568" s="44"/>
      <c r="EA568" s="45"/>
      <c r="EB568" s="45"/>
      <c r="EC568" s="46"/>
      <c r="ED568" s="47"/>
      <c r="EE568" s="80"/>
      <c r="EF568" s="49"/>
      <c r="EG568" s="43"/>
      <c r="EH568" s="44"/>
      <c r="EI568" s="45"/>
      <c r="EJ568" s="45"/>
      <c r="EK568" s="46"/>
      <c r="EL568" s="47"/>
      <c r="EM568" s="80"/>
      <c r="EN568" s="49"/>
      <c r="EO568" s="43"/>
      <c r="EP568" s="44"/>
      <c r="EQ568" s="45"/>
      <c r="ER568" s="45"/>
      <c r="ES568" s="46"/>
      <c r="ET568" s="47"/>
      <c r="EU568" s="80"/>
      <c r="EV568" s="49"/>
      <c r="EW568" s="43"/>
      <c r="EX568" s="44"/>
      <c r="EY568" s="45"/>
      <c r="EZ568" s="45"/>
      <c r="FA568" s="46"/>
      <c r="FB568" s="47"/>
      <c r="FC568" s="80"/>
      <c r="FD568" s="49"/>
      <c r="FE568" s="43"/>
      <c r="FF568" s="44"/>
      <c r="FG568" s="45"/>
      <c r="FH568" s="45"/>
      <c r="FI568" s="46"/>
      <c r="FJ568" s="47"/>
      <c r="FK568" s="80"/>
      <c r="FL568" s="49"/>
      <c r="FM568" s="43"/>
      <c r="FN568" s="44"/>
      <c r="FO568" s="45"/>
      <c r="FP568" s="45"/>
      <c r="FQ568" s="46"/>
      <c r="FR568" s="47"/>
      <c r="FS568" s="80"/>
      <c r="FT568" s="49"/>
      <c r="FU568" s="43"/>
      <c r="FV568" s="44"/>
      <c r="FW568" s="45"/>
      <c r="FX568" s="45"/>
      <c r="FY568" s="46"/>
      <c r="FZ568" s="47"/>
      <c r="GA568" s="80"/>
      <c r="GB568" s="49"/>
      <c r="GC568" s="43"/>
      <c r="GD568" s="44"/>
      <c r="GE568" s="45"/>
      <c r="GF568" s="45"/>
      <c r="GG568" s="46"/>
      <c r="GH568" s="47"/>
      <c r="GI568" s="80"/>
      <c r="GJ568" s="49"/>
      <c r="GK568" s="43"/>
      <c r="GL568" s="44"/>
      <c r="GM568" s="45"/>
      <c r="GN568" s="45"/>
      <c r="GO568" s="46"/>
      <c r="GP568" s="47"/>
      <c r="GQ568" s="80"/>
      <c r="GR568" s="49"/>
      <c r="GS568" s="43"/>
      <c r="GT568" s="44"/>
      <c r="GU568" s="45"/>
      <c r="GV568" s="45"/>
      <c r="GW568" s="46"/>
      <c r="GX568" s="47"/>
      <c r="GY568" s="80"/>
      <c r="GZ568" s="49"/>
      <c r="HA568" s="43"/>
      <c r="HB568" s="44"/>
      <c r="HC568" s="45"/>
      <c r="HD568" s="45"/>
      <c r="HE568" s="46"/>
      <c r="HF568" s="47"/>
      <c r="HG568" s="80"/>
      <c r="HH568" s="49"/>
      <c r="HI568" s="43"/>
      <c r="HJ568" s="44"/>
      <c r="HK568" s="45"/>
      <c r="HL568" s="45"/>
      <c r="HM568" s="46"/>
      <c r="HN568" s="47"/>
      <c r="HO568" s="80"/>
      <c r="HP568" s="49"/>
      <c r="HQ568" s="43"/>
      <c r="HR568" s="44"/>
      <c r="HS568" s="45"/>
      <c r="HT568" s="45"/>
      <c r="HU568" s="46"/>
      <c r="HV568" s="47"/>
      <c r="HW568" s="80"/>
      <c r="HX568" s="49"/>
      <c r="HY568" s="43"/>
      <c r="HZ568" s="44"/>
      <c r="IA568" s="45"/>
      <c r="IB568" s="45"/>
      <c r="IC568" s="46"/>
      <c r="ID568" s="47"/>
      <c r="IE568" s="80"/>
      <c r="IF568" s="49"/>
      <c r="IG568" s="43"/>
      <c r="IH568" s="44"/>
      <c r="II568" s="45"/>
      <c r="IJ568" s="45"/>
      <c r="IK568" s="46"/>
      <c r="IL568" s="47"/>
      <c r="IM568" s="80"/>
      <c r="IN568" s="49"/>
      <c r="IO568" s="43"/>
      <c r="IP568" s="44"/>
      <c r="IQ568" s="45"/>
      <c r="IR568" s="45"/>
      <c r="IS568" s="46"/>
      <c r="IT568" s="47"/>
      <c r="IU568" s="80"/>
      <c r="IV568" s="49"/>
      <c r="IW568" s="43"/>
      <c r="IX568" s="44"/>
      <c r="IY568" s="45"/>
      <c r="IZ568" s="45"/>
      <c r="JA568" s="46"/>
      <c r="JB568" s="47"/>
      <c r="JC568" s="80"/>
      <c r="JD568" s="49"/>
      <c r="JE568" s="43"/>
      <c r="JF568" s="44"/>
      <c r="JG568" s="45"/>
      <c r="JH568" s="45"/>
      <c r="JI568" s="46"/>
      <c r="JJ568" s="47"/>
      <c r="JK568" s="80"/>
      <c r="JL568" s="49"/>
      <c r="JM568" s="43"/>
      <c r="JN568" s="44"/>
      <c r="JO568" s="45"/>
      <c r="JP568" s="45"/>
      <c r="JQ568" s="46"/>
      <c r="JR568" s="47"/>
      <c r="JS568" s="80"/>
      <c r="JT568" s="49"/>
      <c r="JU568" s="43"/>
      <c r="JV568" s="44"/>
      <c r="JW568" s="45"/>
      <c r="JX568" s="45"/>
      <c r="JY568" s="46"/>
      <c r="JZ568" s="47"/>
      <c r="KA568" s="80"/>
      <c r="KB568" s="49"/>
      <c r="KC568" s="43"/>
      <c r="KD568" s="44"/>
      <c r="KE568" s="45"/>
      <c r="KF568" s="45"/>
      <c r="KG568" s="46"/>
      <c r="KH568" s="47"/>
      <c r="KI568" s="80"/>
      <c r="KJ568" s="49"/>
      <c r="KK568" s="43"/>
      <c r="KL568" s="44"/>
      <c r="KM568" s="45"/>
      <c r="KN568" s="45"/>
      <c r="KO568" s="46"/>
      <c r="KP568" s="47"/>
      <c r="KQ568" s="80"/>
      <c r="KR568" s="49"/>
      <c r="KS568" s="43"/>
      <c r="KT568" s="44"/>
      <c r="KU568" s="45"/>
      <c r="KV568" s="45"/>
      <c r="KW568" s="46"/>
      <c r="KX568" s="47"/>
      <c r="KY568" s="80"/>
      <c r="KZ568" s="49"/>
      <c r="LA568" s="43"/>
      <c r="LB568" s="44"/>
      <c r="LC568" s="45"/>
      <c r="LD568" s="45"/>
      <c r="LE568" s="46"/>
      <c r="LF568" s="47"/>
      <c r="LG568" s="80"/>
      <c r="LH568" s="49"/>
      <c r="LI568" s="43"/>
      <c r="LJ568" s="44"/>
      <c r="LK568" s="45"/>
      <c r="LL568" s="45"/>
      <c r="LM568" s="46"/>
      <c r="LN568" s="47"/>
      <c r="LO568" s="80"/>
      <c r="LP568" s="49"/>
      <c r="LQ568" s="43"/>
      <c r="LR568" s="44"/>
      <c r="LS568" s="45"/>
      <c r="LT568" s="45"/>
      <c r="LU568" s="46"/>
      <c r="LV568" s="47"/>
      <c r="LW568" s="80"/>
      <c r="LX568" s="49"/>
      <c r="LY568" s="43"/>
      <c r="LZ568" s="44"/>
      <c r="MA568" s="45"/>
      <c r="MB568" s="45"/>
      <c r="MC568" s="46"/>
      <c r="MD568" s="47"/>
      <c r="ME568" s="80"/>
      <c r="MF568" s="49"/>
      <c r="MG568" s="43"/>
      <c r="MH568" s="44"/>
      <c r="MI568" s="45"/>
      <c r="MJ568" s="45"/>
      <c r="MK568" s="46"/>
      <c r="ML568" s="47"/>
      <c r="MM568" s="80"/>
      <c r="MN568" s="49"/>
      <c r="MO568" s="43"/>
      <c r="MP568" s="44"/>
      <c r="MQ568" s="45"/>
      <c r="MR568" s="45"/>
      <c r="MS568" s="46"/>
      <c r="MT568" s="47"/>
      <c r="MU568" s="80"/>
      <c r="MV568" s="49"/>
      <c r="MW568" s="43"/>
      <c r="MX568" s="44"/>
      <c r="MY568" s="45"/>
      <c r="MZ568" s="45"/>
      <c r="NA568" s="46"/>
      <c r="NB568" s="47"/>
      <c r="NC568" s="80"/>
      <c r="ND568" s="49"/>
      <c r="NE568" s="43"/>
      <c r="NF568" s="44"/>
      <c r="NG568" s="45"/>
      <c r="NH568" s="45"/>
      <c r="NI568" s="46"/>
      <c r="NJ568" s="47"/>
      <c r="NK568" s="80"/>
      <c r="NL568" s="49"/>
      <c r="NM568" s="43"/>
      <c r="NN568" s="44"/>
      <c r="NO568" s="45"/>
      <c r="NP568" s="45"/>
      <c r="NQ568" s="46"/>
      <c r="NR568" s="47"/>
      <c r="NS568" s="80"/>
      <c r="NT568" s="49"/>
      <c r="NU568" s="43"/>
      <c r="NV568" s="44"/>
      <c r="NW568" s="45"/>
      <c r="NX568" s="45"/>
      <c r="NY568" s="46"/>
      <c r="NZ568" s="47"/>
      <c r="OA568" s="80"/>
      <c r="OB568" s="49"/>
      <c r="OC568" s="43"/>
      <c r="OD568" s="44"/>
      <c r="OE568" s="45"/>
      <c r="OF568" s="45"/>
      <c r="OG568" s="46"/>
      <c r="OH568" s="47"/>
      <c r="OI568" s="80"/>
      <c r="OJ568" s="49"/>
      <c r="OK568" s="43"/>
      <c r="OL568" s="44"/>
      <c r="OM568" s="45"/>
      <c r="ON568" s="45"/>
      <c r="OO568" s="46"/>
      <c r="OP568" s="47"/>
      <c r="OQ568" s="80"/>
      <c r="OR568" s="49"/>
      <c r="OS568" s="43"/>
      <c r="OT568" s="44"/>
      <c r="OU568" s="45"/>
      <c r="OV568" s="45"/>
      <c r="OW568" s="46"/>
      <c r="OX568" s="47"/>
      <c r="OY568" s="80"/>
      <c r="OZ568" s="49"/>
      <c r="PA568" s="43"/>
      <c r="PB568" s="44"/>
      <c r="PC568" s="45"/>
      <c r="PD568" s="45"/>
      <c r="PE568" s="46"/>
      <c r="PF568" s="47"/>
      <c r="PG568" s="80"/>
      <c r="PH568" s="49"/>
      <c r="PI568" s="43"/>
      <c r="PJ568" s="44"/>
      <c r="PK568" s="45"/>
      <c r="PL568" s="45"/>
      <c r="PM568" s="46"/>
      <c r="PN568" s="47"/>
      <c r="PO568" s="80"/>
      <c r="PP568" s="49"/>
      <c r="PQ568" s="43"/>
      <c r="PR568" s="44"/>
      <c r="PS568" s="45"/>
      <c r="PT568" s="45"/>
      <c r="PU568" s="46"/>
      <c r="PV568" s="47"/>
      <c r="PW568" s="80"/>
      <c r="PX568" s="49"/>
      <c r="PY568" s="43"/>
      <c r="PZ568" s="44"/>
      <c r="QA568" s="45"/>
      <c r="QB568" s="45"/>
      <c r="QC568" s="46"/>
      <c r="QD568" s="47"/>
      <c r="QE568" s="80"/>
      <c r="QF568" s="49"/>
      <c r="QG568" s="43"/>
      <c r="QH568" s="44"/>
      <c r="QI568" s="45"/>
      <c r="QJ568" s="45"/>
      <c r="QK568" s="46"/>
      <c r="QL568" s="47"/>
      <c r="QM568" s="80"/>
      <c r="QN568" s="49"/>
      <c r="QO568" s="43"/>
      <c r="QP568" s="44"/>
      <c r="QQ568" s="45"/>
      <c r="QR568" s="45"/>
      <c r="QS568" s="46"/>
      <c r="QT568" s="47"/>
      <c r="QU568" s="80"/>
      <c r="QV568" s="49"/>
      <c r="QW568" s="43"/>
      <c r="QX568" s="44"/>
      <c r="QY568" s="45"/>
      <c r="QZ568" s="45"/>
      <c r="RA568" s="46"/>
      <c r="RB568" s="47"/>
      <c r="RC568" s="80"/>
      <c r="RD568" s="49"/>
      <c r="RE568" s="43"/>
      <c r="RF568" s="44"/>
      <c r="RG568" s="45"/>
      <c r="RH568" s="45"/>
      <c r="RI568" s="46"/>
      <c r="RJ568" s="47"/>
      <c r="RK568" s="80"/>
      <c r="RL568" s="49"/>
      <c r="RM568" s="43"/>
      <c r="RN568" s="44"/>
      <c r="RO568" s="45"/>
      <c r="RP568" s="45"/>
      <c r="RQ568" s="46"/>
      <c r="RR568" s="47"/>
      <c r="RS568" s="80"/>
      <c r="RT568" s="49"/>
      <c r="RU568" s="43"/>
      <c r="RV568" s="44"/>
      <c r="RW568" s="45"/>
      <c r="RX568" s="45"/>
      <c r="RY568" s="46"/>
      <c r="RZ568" s="47"/>
      <c r="SA568" s="80"/>
      <c r="SB568" s="49"/>
      <c r="SC568" s="43"/>
      <c r="SD568" s="44"/>
      <c r="SE568" s="45"/>
      <c r="SF568" s="45"/>
      <c r="SG568" s="46"/>
      <c r="SH568" s="47"/>
      <c r="SI568" s="80"/>
      <c r="SJ568" s="49"/>
      <c r="SK568" s="43"/>
      <c r="SL568" s="44"/>
      <c r="SM568" s="45"/>
      <c r="SN568" s="45"/>
      <c r="SO568" s="46"/>
      <c r="SP568" s="47"/>
      <c r="SQ568" s="80"/>
      <c r="SR568" s="49"/>
      <c r="SS568" s="43"/>
      <c r="ST568" s="44"/>
      <c r="SU568" s="45"/>
      <c r="SV568" s="45"/>
      <c r="SW568" s="46"/>
      <c r="SX568" s="47"/>
      <c r="SY568" s="80"/>
      <c r="SZ568" s="49"/>
      <c r="TA568" s="43"/>
      <c r="TB568" s="44"/>
      <c r="TC568" s="45"/>
      <c r="TD568" s="45"/>
      <c r="TE568" s="46"/>
      <c r="TF568" s="47"/>
      <c r="TG568" s="80"/>
      <c r="TH568" s="49"/>
      <c r="TI568" s="43"/>
      <c r="TJ568" s="44"/>
      <c r="TK568" s="45"/>
      <c r="TL568" s="45"/>
      <c r="TM568" s="46"/>
      <c r="TN568" s="47"/>
      <c r="TO568" s="80"/>
      <c r="TP568" s="49"/>
      <c r="TQ568" s="43"/>
      <c r="TR568" s="44"/>
      <c r="TS568" s="45"/>
      <c r="TT568" s="45"/>
      <c r="TU568" s="46"/>
      <c r="TV568" s="47"/>
      <c r="TW568" s="80"/>
      <c r="TX568" s="49"/>
      <c r="TY568" s="43"/>
      <c r="TZ568" s="44"/>
      <c r="UA568" s="45"/>
      <c r="UB568" s="45"/>
      <c r="UC568" s="46"/>
      <c r="UD568" s="47"/>
      <c r="UE568" s="80"/>
      <c r="UF568" s="49"/>
      <c r="UG568" s="43"/>
      <c r="UH568" s="44"/>
      <c r="UI568" s="45"/>
      <c r="UJ568" s="45"/>
      <c r="UK568" s="46"/>
      <c r="UL568" s="47"/>
      <c r="UM568" s="80"/>
      <c r="UN568" s="49"/>
      <c r="UO568" s="43"/>
      <c r="UP568" s="44"/>
      <c r="UQ568" s="45"/>
      <c r="UR568" s="45"/>
      <c r="US568" s="46"/>
      <c r="UT568" s="47"/>
      <c r="UU568" s="80"/>
      <c r="UV568" s="49"/>
      <c r="UW568" s="43"/>
      <c r="UX568" s="44"/>
      <c r="UY568" s="45"/>
      <c r="UZ568" s="45"/>
      <c r="VA568" s="46"/>
      <c r="VB568" s="47"/>
      <c r="VC568" s="80"/>
      <c r="VD568" s="49"/>
      <c r="VE568" s="43"/>
      <c r="VF568" s="44"/>
      <c r="VG568" s="45"/>
      <c r="VH568" s="45"/>
      <c r="VI568" s="46"/>
      <c r="VJ568" s="47"/>
      <c r="VK568" s="80"/>
      <c r="VL568" s="49"/>
      <c r="VM568" s="43"/>
      <c r="VN568" s="44"/>
      <c r="VO568" s="45"/>
      <c r="VP568" s="45"/>
      <c r="VQ568" s="46"/>
      <c r="VR568" s="47"/>
      <c r="VS568" s="80"/>
      <c r="VT568" s="49"/>
      <c r="VU568" s="43"/>
      <c r="VV568" s="44"/>
      <c r="VW568" s="45"/>
      <c r="VX568" s="45"/>
      <c r="VY568" s="46"/>
      <c r="VZ568" s="47"/>
      <c r="WA568" s="80"/>
      <c r="WB568" s="49"/>
      <c r="WC568" s="43"/>
      <c r="WD568" s="44"/>
      <c r="WE568" s="45"/>
      <c r="WF568" s="45"/>
      <c r="WG568" s="46"/>
      <c r="WH568" s="47"/>
      <c r="WI568" s="80"/>
      <c r="WJ568" s="49"/>
      <c r="WK568" s="43"/>
      <c r="WL568" s="44"/>
      <c r="WM568" s="45"/>
      <c r="WN568" s="45"/>
      <c r="WO568" s="46"/>
      <c r="WP568" s="47"/>
      <c r="WQ568" s="80"/>
      <c r="WR568" s="49"/>
      <c r="WS568" s="43"/>
      <c r="WT568" s="44"/>
      <c r="WU568" s="45"/>
      <c r="WV568" s="45"/>
      <c r="WW568" s="46"/>
      <c r="WX568" s="47"/>
      <c r="WY568" s="80"/>
      <c r="WZ568" s="49"/>
      <c r="XA568" s="43"/>
      <c r="XB568" s="44"/>
      <c r="XC568" s="45"/>
      <c r="XD568" s="45"/>
      <c r="XE568" s="46"/>
      <c r="XF568" s="47"/>
      <c r="XG568" s="80"/>
      <c r="XH568" s="49"/>
      <c r="XI568" s="43"/>
      <c r="XJ568" s="44"/>
      <c r="XK568" s="45"/>
      <c r="XL568" s="45"/>
      <c r="XM568" s="46"/>
      <c r="XN568" s="47"/>
      <c r="XO568" s="80"/>
      <c r="XP568" s="49"/>
      <c r="XQ568" s="43"/>
      <c r="XR568" s="44"/>
      <c r="XS568" s="45"/>
      <c r="XT568" s="45"/>
      <c r="XU568" s="46"/>
      <c r="XV568" s="47"/>
      <c r="XW568" s="80"/>
      <c r="XX568" s="49"/>
      <c r="XY568" s="43"/>
      <c r="XZ568" s="44"/>
      <c r="YA568" s="45"/>
      <c r="YB568" s="45"/>
      <c r="YC568" s="46"/>
      <c r="YD568" s="47"/>
      <c r="YE568" s="80"/>
      <c r="YF568" s="49"/>
      <c r="YG568" s="43"/>
      <c r="YH568" s="44"/>
      <c r="YI568" s="45"/>
      <c r="YJ568" s="45"/>
      <c r="YK568" s="46"/>
      <c r="YL568" s="47"/>
      <c r="YM568" s="80"/>
      <c r="YN568" s="49"/>
      <c r="YO568" s="43"/>
      <c r="YP568" s="44"/>
      <c r="YQ568" s="45"/>
      <c r="YR568" s="45"/>
      <c r="YS568" s="46"/>
      <c r="YT568" s="47"/>
      <c r="YU568" s="80"/>
      <c r="YV568" s="49"/>
      <c r="YW568" s="43"/>
      <c r="YX568" s="44"/>
      <c r="YY568" s="45"/>
      <c r="YZ568" s="45"/>
      <c r="ZA568" s="46"/>
      <c r="ZB568" s="47"/>
      <c r="ZC568" s="80"/>
      <c r="ZD568" s="49"/>
      <c r="ZE568" s="43"/>
      <c r="ZF568" s="44"/>
      <c r="ZG568" s="45"/>
      <c r="ZH568" s="45"/>
      <c r="ZI568" s="46"/>
      <c r="ZJ568" s="47"/>
      <c r="ZK568" s="80"/>
      <c r="ZL568" s="49"/>
      <c r="ZM568" s="43"/>
      <c r="ZN568" s="44"/>
      <c r="ZO568" s="45"/>
      <c r="ZP568" s="45"/>
      <c r="ZQ568" s="46"/>
      <c r="ZR568" s="47"/>
      <c r="ZS568" s="80"/>
      <c r="ZT568" s="49"/>
      <c r="ZU568" s="43"/>
      <c r="ZV568" s="44"/>
      <c r="ZW568" s="45"/>
      <c r="ZX568" s="45"/>
      <c r="ZY568" s="46"/>
      <c r="ZZ568" s="47"/>
      <c r="AAA568" s="80"/>
      <c r="AAB568" s="49"/>
      <c r="AAC568" s="43"/>
      <c r="AAD568" s="44"/>
      <c r="AAE568" s="45"/>
      <c r="AAF568" s="45"/>
      <c r="AAG568" s="46"/>
      <c r="AAH568" s="47"/>
      <c r="AAI568" s="80"/>
      <c r="AAJ568" s="49"/>
      <c r="AAK568" s="43"/>
      <c r="AAL568" s="44"/>
      <c r="AAM568" s="45"/>
      <c r="AAN568" s="45"/>
      <c r="AAO568" s="46"/>
      <c r="AAP568" s="47"/>
      <c r="AAQ568" s="80"/>
      <c r="AAR568" s="49"/>
      <c r="AAS568" s="43"/>
      <c r="AAT568" s="44"/>
      <c r="AAU568" s="45"/>
      <c r="AAV568" s="45"/>
      <c r="AAW568" s="46"/>
      <c r="AAX568" s="47"/>
      <c r="AAY568" s="80"/>
      <c r="AAZ568" s="49"/>
      <c r="ABA568" s="43"/>
      <c r="ABB568" s="44"/>
      <c r="ABC568" s="45"/>
      <c r="ABD568" s="45"/>
      <c r="ABE568" s="46"/>
      <c r="ABF568" s="47"/>
      <c r="ABG568" s="80"/>
      <c r="ABH568" s="49"/>
      <c r="ABI568" s="43"/>
      <c r="ABJ568" s="44"/>
      <c r="ABK568" s="45"/>
      <c r="ABL568" s="45"/>
      <c r="ABM568" s="46"/>
      <c r="ABN568" s="47"/>
      <c r="ABO568" s="80"/>
      <c r="ABP568" s="49"/>
      <c r="ABQ568" s="43"/>
      <c r="ABR568" s="44"/>
      <c r="ABS568" s="45"/>
      <c r="ABT568" s="45"/>
      <c r="ABU568" s="46"/>
      <c r="ABV568" s="47"/>
      <c r="ABW568" s="80"/>
      <c r="ABX568" s="49"/>
      <c r="ABY568" s="43"/>
      <c r="ABZ568" s="44"/>
      <c r="ACA568" s="45"/>
      <c r="ACB568" s="45"/>
      <c r="ACC568" s="46"/>
      <c r="ACD568" s="47"/>
      <c r="ACE568" s="80"/>
      <c r="ACF568" s="49"/>
      <c r="ACG568" s="43"/>
      <c r="ACH568" s="44"/>
      <c r="ACI568" s="45"/>
      <c r="ACJ568" s="45"/>
      <c r="ACK568" s="46"/>
      <c r="ACL568" s="47"/>
      <c r="ACM568" s="80"/>
      <c r="ACN568" s="49"/>
      <c r="ACO568" s="43"/>
      <c r="ACP568" s="44"/>
      <c r="ACQ568" s="45"/>
      <c r="ACR568" s="45"/>
      <c r="ACS568" s="46"/>
      <c r="ACT568" s="47"/>
      <c r="ACU568" s="80"/>
      <c r="ACV568" s="49"/>
      <c r="ACW568" s="43"/>
      <c r="ACX568" s="44"/>
      <c r="ACY568" s="45"/>
      <c r="ACZ568" s="45"/>
      <c r="ADA568" s="46"/>
      <c r="ADB568" s="47"/>
      <c r="ADC568" s="80"/>
      <c r="ADD568" s="49"/>
      <c r="ADE568" s="43"/>
      <c r="ADF568" s="44"/>
      <c r="ADG568" s="45"/>
      <c r="ADH568" s="45"/>
      <c r="ADI568" s="46"/>
      <c r="ADJ568" s="47"/>
      <c r="ADK568" s="80"/>
      <c r="ADL568" s="49"/>
      <c r="ADM568" s="43"/>
      <c r="ADN568" s="44"/>
      <c r="ADO568" s="45"/>
      <c r="ADP568" s="45"/>
      <c r="ADQ568" s="46"/>
      <c r="ADR568" s="47"/>
      <c r="ADS568" s="80"/>
      <c r="ADT568" s="49"/>
      <c r="ADU568" s="43"/>
      <c r="ADV568" s="44"/>
      <c r="ADW568" s="45"/>
      <c r="ADX568" s="45"/>
      <c r="ADY568" s="46"/>
      <c r="ADZ568" s="47"/>
      <c r="AEA568" s="80"/>
      <c r="AEB568" s="49"/>
      <c r="AEC568" s="43"/>
      <c r="AED568" s="44"/>
      <c r="AEE568" s="45"/>
      <c r="AEF568" s="45"/>
      <c r="AEG568" s="46"/>
      <c r="AEH568" s="47"/>
      <c r="AEI568" s="80"/>
      <c r="AEJ568" s="49"/>
      <c r="AEK568" s="43"/>
      <c r="AEL568" s="44"/>
      <c r="AEM568" s="45"/>
      <c r="AEN568" s="45"/>
      <c r="AEO568" s="46"/>
      <c r="AEP568" s="47"/>
      <c r="AEQ568" s="80"/>
      <c r="AER568" s="49"/>
      <c r="AES568" s="43"/>
      <c r="AET568" s="44"/>
      <c r="AEU568" s="45"/>
      <c r="AEV568" s="45"/>
      <c r="AEW568" s="46"/>
      <c r="AEX568" s="47"/>
      <c r="AEY568" s="80"/>
      <c r="AEZ568" s="49"/>
      <c r="AFA568" s="43"/>
      <c r="AFB568" s="44"/>
      <c r="AFC568" s="45"/>
      <c r="AFD568" s="45"/>
      <c r="AFE568" s="46"/>
      <c r="AFF568" s="47"/>
      <c r="AFG568" s="80"/>
      <c r="AFH568" s="49"/>
      <c r="AFI568" s="43"/>
      <c r="AFJ568" s="44"/>
      <c r="AFK568" s="45"/>
      <c r="AFL568" s="45"/>
      <c r="AFM568" s="46"/>
      <c r="AFN568" s="47"/>
      <c r="AFO568" s="80"/>
      <c r="AFP568" s="49"/>
      <c r="AFQ568" s="43"/>
      <c r="AFR568" s="44"/>
      <c r="AFS568" s="45"/>
      <c r="AFT568" s="45"/>
      <c r="AFU568" s="46"/>
      <c r="AFV568" s="47"/>
      <c r="AFW568" s="80"/>
      <c r="AFX568" s="49"/>
      <c r="AFY568" s="43"/>
      <c r="AFZ568" s="44"/>
      <c r="AGA568" s="45"/>
      <c r="AGB568" s="45"/>
      <c r="AGC568" s="46"/>
      <c r="AGD568" s="47"/>
      <c r="AGE568" s="80"/>
      <c r="AGF568" s="49"/>
      <c r="AGG568" s="43"/>
      <c r="AGH568" s="44"/>
      <c r="AGI568" s="45"/>
      <c r="AGJ568" s="45"/>
      <c r="AGK568" s="46"/>
      <c r="AGL568" s="47"/>
      <c r="AGM568" s="80"/>
      <c r="AGN568" s="49"/>
      <c r="AGO568" s="43"/>
      <c r="AGP568" s="44"/>
      <c r="AGQ568" s="45"/>
      <c r="AGR568" s="45"/>
      <c r="AGS568" s="46"/>
      <c r="AGT568" s="47"/>
      <c r="AGU568" s="80"/>
      <c r="AGV568" s="49"/>
      <c r="AGW568" s="43"/>
      <c r="AGX568" s="44"/>
      <c r="AGY568" s="45"/>
      <c r="AGZ568" s="45"/>
      <c r="AHA568" s="46"/>
      <c r="AHB568" s="47"/>
      <c r="AHC568" s="80"/>
      <c r="AHD568" s="49"/>
      <c r="AHE568" s="43"/>
      <c r="AHF568" s="44"/>
      <c r="AHG568" s="45"/>
      <c r="AHH568" s="45"/>
      <c r="AHI568" s="46"/>
      <c r="AHJ568" s="47"/>
      <c r="AHK568" s="80"/>
      <c r="AHL568" s="49"/>
      <c r="AHM568" s="43"/>
      <c r="AHN568" s="44"/>
      <c r="AHO568" s="45"/>
      <c r="AHP568" s="45"/>
      <c r="AHQ568" s="46"/>
      <c r="AHR568" s="47"/>
      <c r="AHS568" s="80"/>
      <c r="AHT568" s="49"/>
      <c r="AHU568" s="43"/>
      <c r="AHV568" s="44"/>
      <c r="AHW568" s="45"/>
      <c r="AHX568" s="45"/>
      <c r="AHY568" s="46"/>
      <c r="AHZ568" s="47"/>
      <c r="AIA568" s="80"/>
      <c r="AIB568" s="49"/>
      <c r="AIC568" s="43"/>
      <c r="AID568" s="44"/>
      <c r="AIE568" s="45"/>
      <c r="AIF568" s="45"/>
      <c r="AIG568" s="46"/>
      <c r="AIH568" s="47"/>
      <c r="AII568" s="80"/>
      <c r="AIJ568" s="49"/>
      <c r="AIK568" s="43"/>
      <c r="AIL568" s="44"/>
      <c r="AIM568" s="45"/>
      <c r="AIN568" s="45"/>
      <c r="AIO568" s="46"/>
      <c r="AIP568" s="47"/>
      <c r="AIQ568" s="80"/>
      <c r="AIR568" s="49"/>
      <c r="AIS568" s="43"/>
      <c r="AIT568" s="44"/>
      <c r="AIU568" s="45"/>
      <c r="AIV568" s="45"/>
      <c r="AIW568" s="46"/>
      <c r="AIX568" s="47"/>
      <c r="AIY568" s="80"/>
      <c r="AIZ568" s="49"/>
      <c r="AJA568" s="43"/>
      <c r="AJB568" s="44"/>
      <c r="AJC568" s="45"/>
      <c r="AJD568" s="45"/>
      <c r="AJE568" s="46"/>
      <c r="AJF568" s="47"/>
      <c r="AJG568" s="80"/>
      <c r="AJH568" s="49"/>
      <c r="AJI568" s="43"/>
      <c r="AJJ568" s="44"/>
      <c r="AJK568" s="45"/>
      <c r="AJL568" s="45"/>
      <c r="AJM568" s="46"/>
      <c r="AJN568" s="47"/>
      <c r="AJO568" s="80"/>
      <c r="AJP568" s="49"/>
      <c r="AJQ568" s="43"/>
      <c r="AJR568" s="44"/>
      <c r="AJS568" s="45"/>
      <c r="AJT568" s="45"/>
      <c r="AJU568" s="46"/>
      <c r="AJV568" s="47"/>
      <c r="AJW568" s="80"/>
      <c r="AJX568" s="49"/>
      <c r="AJY568" s="43"/>
      <c r="AJZ568" s="44"/>
      <c r="AKA568" s="45"/>
      <c r="AKB568" s="45"/>
      <c r="AKC568" s="46"/>
      <c r="AKD568" s="47"/>
      <c r="AKE568" s="80"/>
      <c r="AKF568" s="49"/>
      <c r="AKG568" s="43"/>
      <c r="AKH568" s="44"/>
      <c r="AKI568" s="45"/>
      <c r="AKJ568" s="45"/>
      <c r="AKK568" s="46"/>
      <c r="AKL568" s="47"/>
      <c r="AKM568" s="80"/>
      <c r="AKN568" s="49"/>
      <c r="AKO568" s="43"/>
      <c r="AKP568" s="44"/>
      <c r="AKQ568" s="45"/>
      <c r="AKR568" s="45"/>
      <c r="AKS568" s="46"/>
      <c r="AKT568" s="47"/>
      <c r="AKU568" s="80"/>
      <c r="AKV568" s="49"/>
      <c r="AKW568" s="43"/>
      <c r="AKX568" s="44"/>
      <c r="AKY568" s="45"/>
      <c r="AKZ568" s="45"/>
      <c r="ALA568" s="46"/>
      <c r="ALB568" s="47"/>
      <c r="ALC568" s="80"/>
      <c r="ALD568" s="49"/>
      <c r="ALE568" s="43"/>
      <c r="ALF568" s="44"/>
      <c r="ALG568" s="45"/>
      <c r="ALH568" s="45"/>
      <c r="ALI568" s="46"/>
      <c r="ALJ568" s="47"/>
      <c r="ALK568" s="80"/>
      <c r="ALL568" s="49"/>
      <c r="ALM568" s="43"/>
      <c r="ALN568" s="44"/>
      <c r="ALO568" s="45"/>
      <c r="ALP568" s="45"/>
      <c r="ALQ568" s="46"/>
      <c r="ALR568" s="47"/>
      <c r="ALS568" s="80"/>
      <c r="ALT568" s="49"/>
      <c r="ALU568" s="43"/>
      <c r="ALV568" s="44"/>
      <c r="ALW568" s="45"/>
      <c r="ALX568" s="45"/>
      <c r="ALY568" s="46"/>
      <c r="ALZ568" s="47"/>
      <c r="AMA568" s="80"/>
      <c r="AMB568" s="49"/>
      <c r="AMC568" s="43"/>
      <c r="AMD568" s="44"/>
      <c r="AME568" s="45"/>
      <c r="AMF568" s="45"/>
      <c r="AMG568" s="46"/>
      <c r="AMH568" s="47"/>
      <c r="AMI568" s="80"/>
      <c r="AMJ568" s="49"/>
      <c r="AMK568" s="43"/>
      <c r="AML568" s="44"/>
      <c r="AMM568" s="45"/>
      <c r="AMN568" s="45"/>
      <c r="AMO568" s="46"/>
      <c r="AMP568" s="47"/>
      <c r="AMQ568" s="80"/>
      <c r="AMR568" s="49"/>
      <c r="AMS568" s="43"/>
      <c r="AMT568" s="44"/>
      <c r="AMU568" s="45"/>
      <c r="AMV568" s="45"/>
      <c r="AMW568" s="46"/>
      <c r="AMX568" s="47"/>
      <c r="AMY568" s="80"/>
      <c r="AMZ568" s="49"/>
      <c r="ANA568" s="43"/>
      <c r="ANB568" s="44"/>
      <c r="ANC568" s="45"/>
      <c r="AND568" s="45"/>
      <c r="ANE568" s="46"/>
      <c r="ANF568" s="47"/>
      <c r="ANG568" s="80"/>
      <c r="ANH568" s="49"/>
      <c r="ANI568" s="43"/>
      <c r="ANJ568" s="44"/>
      <c r="ANK568" s="45"/>
      <c r="ANL568" s="45"/>
      <c r="ANM568" s="46"/>
      <c r="ANN568" s="47"/>
      <c r="ANO568" s="80"/>
      <c r="ANP568" s="49"/>
      <c r="ANQ568" s="43"/>
      <c r="ANR568" s="44"/>
      <c r="ANS568" s="45"/>
      <c r="ANT568" s="45"/>
      <c r="ANU568" s="46"/>
      <c r="ANV568" s="47"/>
      <c r="ANW568" s="80"/>
      <c r="ANX568" s="49"/>
      <c r="ANY568" s="43"/>
      <c r="ANZ568" s="44"/>
      <c r="AOA568" s="45"/>
      <c r="AOB568" s="45"/>
      <c r="AOC568" s="46"/>
      <c r="AOD568" s="47"/>
      <c r="AOE568" s="80"/>
      <c r="AOF568" s="49"/>
      <c r="AOG568" s="43"/>
      <c r="AOH568" s="44"/>
      <c r="AOI568" s="45"/>
      <c r="AOJ568" s="45"/>
      <c r="AOK568" s="46"/>
      <c r="AOL568" s="47"/>
      <c r="AOM568" s="80"/>
      <c r="AON568" s="49"/>
      <c r="AOO568" s="43"/>
      <c r="AOP568" s="44"/>
      <c r="AOQ568" s="45"/>
      <c r="AOR568" s="45"/>
      <c r="AOS568" s="46"/>
      <c r="AOT568" s="47"/>
      <c r="AOU568" s="80"/>
      <c r="AOV568" s="49"/>
      <c r="AOW568" s="43"/>
      <c r="AOX568" s="44"/>
      <c r="AOY568" s="45"/>
      <c r="AOZ568" s="45"/>
      <c r="APA568" s="46"/>
      <c r="APB568" s="47"/>
      <c r="APC568" s="80"/>
      <c r="APD568" s="49"/>
      <c r="APE568" s="43"/>
      <c r="APF568" s="44"/>
      <c r="APG568" s="45"/>
      <c r="APH568" s="45"/>
      <c r="API568" s="46"/>
      <c r="APJ568" s="47"/>
      <c r="APK568" s="80"/>
      <c r="APL568" s="49"/>
      <c r="APM568" s="43"/>
      <c r="APN568" s="44"/>
      <c r="APO568" s="45"/>
      <c r="APP568" s="45"/>
      <c r="APQ568" s="46"/>
      <c r="APR568" s="47"/>
      <c r="APS568" s="80"/>
      <c r="APT568" s="49"/>
      <c r="APU568" s="43"/>
      <c r="APV568" s="44"/>
      <c r="APW568" s="45"/>
      <c r="APX568" s="45"/>
      <c r="APY568" s="46"/>
      <c r="APZ568" s="47"/>
      <c r="AQA568" s="80"/>
      <c r="AQB568" s="49"/>
      <c r="AQC568" s="43"/>
      <c r="AQD568" s="44"/>
      <c r="AQE568" s="45"/>
      <c r="AQF568" s="45"/>
      <c r="AQG568" s="46"/>
      <c r="AQH568" s="47"/>
      <c r="AQI568" s="80"/>
      <c r="AQJ568" s="49"/>
      <c r="AQK568" s="43"/>
      <c r="AQL568" s="44"/>
      <c r="AQM568" s="45"/>
      <c r="AQN568" s="45"/>
      <c r="AQO568" s="46"/>
      <c r="AQP568" s="47"/>
      <c r="AQQ568" s="80"/>
      <c r="AQR568" s="49"/>
      <c r="AQS568" s="43"/>
      <c r="AQT568" s="44"/>
      <c r="AQU568" s="45"/>
      <c r="AQV568" s="45"/>
      <c r="AQW568" s="46"/>
      <c r="AQX568" s="47"/>
      <c r="AQY568" s="80"/>
      <c r="AQZ568" s="49"/>
      <c r="ARA568" s="43"/>
      <c r="ARB568" s="44"/>
      <c r="ARC568" s="45"/>
      <c r="ARD568" s="45"/>
      <c r="ARE568" s="46"/>
      <c r="ARF568" s="47"/>
      <c r="ARG568" s="80"/>
      <c r="ARH568" s="49"/>
      <c r="ARI568" s="43"/>
      <c r="ARJ568" s="44"/>
      <c r="ARK568" s="45"/>
      <c r="ARL568" s="45"/>
      <c r="ARM568" s="46"/>
      <c r="ARN568" s="47"/>
      <c r="ARO568" s="80"/>
      <c r="ARP568" s="49"/>
      <c r="ARQ568" s="43"/>
      <c r="ARR568" s="44"/>
      <c r="ARS568" s="45"/>
      <c r="ART568" s="45"/>
      <c r="ARU568" s="46"/>
      <c r="ARV568" s="47"/>
      <c r="ARW568" s="80"/>
      <c r="ARX568" s="49"/>
      <c r="ARY568" s="43"/>
      <c r="ARZ568" s="44"/>
      <c r="ASA568" s="45"/>
      <c r="ASB568" s="45"/>
      <c r="ASC568" s="46"/>
      <c r="ASD568" s="47"/>
      <c r="ASE568" s="80"/>
      <c r="ASF568" s="49"/>
      <c r="ASG568" s="43"/>
      <c r="ASH568" s="44"/>
      <c r="ASI568" s="45"/>
      <c r="ASJ568" s="45"/>
      <c r="ASK568" s="46"/>
      <c r="ASL568" s="47"/>
      <c r="ASM568" s="80"/>
      <c r="ASN568" s="49"/>
      <c r="ASO568" s="43"/>
      <c r="ASP568" s="44"/>
      <c r="ASQ568" s="45"/>
      <c r="ASR568" s="45"/>
      <c r="ASS568" s="46"/>
      <c r="AST568" s="47"/>
      <c r="ASU568" s="80"/>
      <c r="ASV568" s="49"/>
      <c r="ASW568" s="43"/>
      <c r="ASX568" s="44"/>
      <c r="ASY568" s="45"/>
      <c r="ASZ568" s="45"/>
      <c r="ATA568" s="46"/>
      <c r="ATB568" s="47"/>
      <c r="ATC568" s="80"/>
      <c r="ATD568" s="49"/>
      <c r="ATE568" s="43"/>
      <c r="ATF568" s="44"/>
      <c r="ATG568" s="45"/>
      <c r="ATH568" s="45"/>
      <c r="ATI568" s="46"/>
      <c r="ATJ568" s="47"/>
      <c r="ATK568" s="80"/>
      <c r="ATL568" s="49"/>
      <c r="ATM568" s="43"/>
      <c r="ATN568" s="44"/>
      <c r="ATO568" s="45"/>
      <c r="ATP568" s="45"/>
      <c r="ATQ568" s="46"/>
      <c r="ATR568" s="47"/>
      <c r="ATS568" s="80"/>
      <c r="ATT568" s="49"/>
      <c r="ATU568" s="43"/>
      <c r="ATV568" s="44"/>
      <c r="ATW568" s="45"/>
      <c r="ATX568" s="45"/>
      <c r="ATY568" s="46"/>
      <c r="ATZ568" s="47"/>
      <c r="AUA568" s="80"/>
      <c r="AUB568" s="49"/>
      <c r="AUC568" s="43"/>
      <c r="AUD568" s="44"/>
      <c r="AUE568" s="45"/>
      <c r="AUF568" s="45"/>
      <c r="AUG568" s="46"/>
      <c r="AUH568" s="47"/>
      <c r="AUI568" s="80"/>
      <c r="AUJ568" s="49"/>
      <c r="AUK568" s="43"/>
      <c r="AUL568" s="44"/>
      <c r="AUM568" s="45"/>
      <c r="AUN568" s="45"/>
      <c r="AUO568" s="46"/>
      <c r="AUP568" s="47"/>
      <c r="AUQ568" s="80"/>
      <c r="AUR568" s="49"/>
      <c r="AUS568" s="43"/>
      <c r="AUT568" s="44"/>
      <c r="AUU568" s="45"/>
      <c r="AUV568" s="45"/>
      <c r="AUW568" s="46"/>
      <c r="AUX568" s="47"/>
      <c r="AUY568" s="80"/>
      <c r="AUZ568" s="49"/>
      <c r="AVA568" s="43"/>
      <c r="AVB568" s="44"/>
      <c r="AVC568" s="45"/>
      <c r="AVD568" s="45"/>
      <c r="AVE568" s="46"/>
      <c r="AVF568" s="47"/>
      <c r="AVG568" s="80"/>
      <c r="AVH568" s="49"/>
      <c r="AVI568" s="43"/>
      <c r="AVJ568" s="44"/>
      <c r="AVK568" s="45"/>
      <c r="AVL568" s="45"/>
      <c r="AVM568" s="46"/>
      <c r="AVN568" s="47"/>
      <c r="AVO568" s="80"/>
      <c r="AVP568" s="49"/>
      <c r="AVQ568" s="43"/>
      <c r="AVR568" s="44"/>
      <c r="AVS568" s="45"/>
      <c r="AVT568" s="45"/>
      <c r="AVU568" s="46"/>
      <c r="AVV568" s="47"/>
      <c r="AVW568" s="80"/>
      <c r="AVX568" s="49"/>
      <c r="AVY568" s="43"/>
      <c r="AVZ568" s="44"/>
      <c r="AWA568" s="45"/>
      <c r="AWB568" s="45"/>
      <c r="AWC568" s="46"/>
      <c r="AWD568" s="47"/>
      <c r="AWE568" s="80"/>
      <c r="AWF568" s="49"/>
      <c r="AWG568" s="43"/>
      <c r="AWH568" s="44"/>
      <c r="AWI568" s="45"/>
      <c r="AWJ568" s="45"/>
      <c r="AWK568" s="46"/>
      <c r="AWL568" s="47"/>
      <c r="AWM568" s="80"/>
      <c r="AWN568" s="49"/>
      <c r="AWO568" s="43"/>
      <c r="AWP568" s="44"/>
      <c r="AWQ568" s="45"/>
      <c r="AWR568" s="45"/>
      <c r="AWS568" s="46"/>
      <c r="AWT568" s="47"/>
      <c r="AWU568" s="80"/>
      <c r="AWV568" s="49"/>
      <c r="AWW568" s="43"/>
      <c r="AWX568" s="44"/>
      <c r="AWY568" s="45"/>
      <c r="AWZ568" s="45"/>
      <c r="AXA568" s="46"/>
      <c r="AXB568" s="47"/>
      <c r="AXC568" s="80"/>
      <c r="AXD568" s="49"/>
      <c r="AXE568" s="43"/>
      <c r="AXF568" s="44"/>
      <c r="AXG568" s="45"/>
      <c r="AXH568" s="45"/>
      <c r="AXI568" s="46"/>
      <c r="AXJ568" s="47"/>
      <c r="AXK568" s="80"/>
      <c r="AXL568" s="49"/>
      <c r="AXM568" s="43"/>
      <c r="AXN568" s="44"/>
      <c r="AXO568" s="45"/>
      <c r="AXP568" s="45"/>
      <c r="AXQ568" s="46"/>
      <c r="AXR568" s="47"/>
      <c r="AXS568" s="80"/>
      <c r="AXT568" s="49"/>
      <c r="AXU568" s="43"/>
      <c r="AXV568" s="44"/>
      <c r="AXW568" s="45"/>
      <c r="AXX568" s="45"/>
      <c r="AXY568" s="46"/>
      <c r="AXZ568" s="47"/>
      <c r="AYA568" s="80"/>
      <c r="AYB568" s="49"/>
      <c r="AYC568" s="43"/>
      <c r="AYD568" s="44"/>
      <c r="AYE568" s="45"/>
      <c r="AYF568" s="45"/>
      <c r="AYG568" s="46"/>
      <c r="AYH568" s="47"/>
      <c r="AYI568" s="80"/>
      <c r="AYJ568" s="49"/>
      <c r="AYK568" s="43"/>
      <c r="AYL568" s="44"/>
      <c r="AYM568" s="45"/>
      <c r="AYN568" s="45"/>
      <c r="AYO568" s="46"/>
      <c r="AYP568" s="47"/>
      <c r="AYQ568" s="80"/>
      <c r="AYR568" s="49"/>
      <c r="AYS568" s="43"/>
      <c r="AYT568" s="44"/>
      <c r="AYU568" s="45"/>
      <c r="AYV568" s="45"/>
      <c r="AYW568" s="46"/>
      <c r="AYX568" s="47"/>
      <c r="AYY568" s="80"/>
      <c r="AYZ568" s="49"/>
      <c r="AZA568" s="43"/>
      <c r="AZB568" s="44"/>
      <c r="AZC568" s="45"/>
      <c r="AZD568" s="45"/>
      <c r="AZE568" s="46"/>
      <c r="AZF568" s="47"/>
      <c r="AZG568" s="80"/>
      <c r="AZH568" s="49"/>
      <c r="AZI568" s="43"/>
      <c r="AZJ568" s="44"/>
      <c r="AZK568" s="45"/>
      <c r="AZL568" s="45"/>
      <c r="AZM568" s="46"/>
      <c r="AZN568" s="47"/>
      <c r="AZO568" s="80"/>
      <c r="AZP568" s="49"/>
      <c r="AZQ568" s="43"/>
      <c r="AZR568" s="44"/>
      <c r="AZS568" s="45"/>
      <c r="AZT568" s="45"/>
      <c r="AZU568" s="46"/>
      <c r="AZV568" s="47"/>
      <c r="AZW568" s="80"/>
      <c r="AZX568" s="49"/>
      <c r="AZY568" s="43"/>
      <c r="AZZ568" s="44"/>
      <c r="BAA568" s="45"/>
      <c r="BAB568" s="45"/>
      <c r="BAC568" s="46"/>
      <c r="BAD568" s="47"/>
      <c r="BAE568" s="80"/>
      <c r="BAF568" s="49"/>
      <c r="BAG568" s="43"/>
      <c r="BAH568" s="44"/>
      <c r="BAI568" s="45"/>
      <c r="BAJ568" s="45"/>
      <c r="BAK568" s="46"/>
      <c r="BAL568" s="47"/>
      <c r="BAM568" s="80"/>
      <c r="BAN568" s="49"/>
      <c r="BAO568" s="43"/>
      <c r="BAP568" s="44"/>
      <c r="BAQ568" s="45"/>
      <c r="BAR568" s="45"/>
      <c r="BAS568" s="46"/>
      <c r="BAT568" s="47"/>
      <c r="BAU568" s="80"/>
      <c r="BAV568" s="49"/>
      <c r="BAW568" s="43"/>
      <c r="BAX568" s="44"/>
      <c r="BAY568" s="45"/>
      <c r="BAZ568" s="45"/>
      <c r="BBA568" s="46"/>
      <c r="BBB568" s="47"/>
      <c r="BBC568" s="80"/>
      <c r="BBD568" s="49"/>
      <c r="BBE568" s="43"/>
      <c r="BBF568" s="44"/>
      <c r="BBG568" s="45"/>
      <c r="BBH568" s="45"/>
      <c r="BBI568" s="46"/>
      <c r="BBJ568" s="47"/>
      <c r="BBK568" s="80"/>
      <c r="BBL568" s="49"/>
      <c r="BBM568" s="43"/>
      <c r="BBN568" s="44"/>
      <c r="BBO568" s="45"/>
      <c r="BBP568" s="45"/>
      <c r="BBQ568" s="46"/>
      <c r="BBR568" s="47"/>
      <c r="BBS568" s="80"/>
      <c r="BBT568" s="49"/>
      <c r="BBU568" s="43"/>
      <c r="BBV568" s="44"/>
      <c r="BBW568" s="45"/>
      <c r="BBX568" s="45"/>
      <c r="BBY568" s="46"/>
      <c r="BBZ568" s="47"/>
      <c r="BCA568" s="80"/>
      <c r="BCB568" s="49"/>
      <c r="BCC568" s="43"/>
      <c r="BCD568" s="44"/>
      <c r="BCE568" s="45"/>
      <c r="BCF568" s="45"/>
      <c r="BCG568" s="46"/>
      <c r="BCH568" s="47"/>
      <c r="BCI568" s="80"/>
      <c r="BCJ568" s="49"/>
      <c r="BCK568" s="43"/>
      <c r="BCL568" s="44"/>
      <c r="BCM568" s="45"/>
      <c r="BCN568" s="45"/>
      <c r="BCO568" s="46"/>
      <c r="BCP568" s="47"/>
      <c r="BCQ568" s="80"/>
      <c r="BCR568" s="49"/>
      <c r="BCS568" s="43"/>
      <c r="BCT568" s="44"/>
      <c r="BCU568" s="45"/>
      <c r="BCV568" s="45"/>
      <c r="BCW568" s="46"/>
      <c r="BCX568" s="47"/>
      <c r="BCY568" s="80"/>
      <c r="BCZ568" s="49"/>
      <c r="BDA568" s="43"/>
      <c r="BDB568" s="44"/>
      <c r="BDC568" s="45"/>
      <c r="BDD568" s="45"/>
      <c r="BDE568" s="46"/>
      <c r="BDF568" s="47"/>
      <c r="BDG568" s="80"/>
      <c r="BDH568" s="49"/>
      <c r="BDI568" s="43"/>
      <c r="BDJ568" s="44"/>
      <c r="BDK568" s="45"/>
      <c r="BDL568" s="45"/>
      <c r="BDM568" s="46"/>
      <c r="BDN568" s="47"/>
      <c r="BDO568" s="80"/>
      <c r="BDP568" s="49"/>
      <c r="BDQ568" s="43"/>
      <c r="BDR568" s="44"/>
      <c r="BDS568" s="45"/>
      <c r="BDT568" s="45"/>
      <c r="BDU568" s="46"/>
      <c r="BDV568" s="47"/>
      <c r="BDW568" s="80"/>
      <c r="BDX568" s="49"/>
      <c r="BDY568" s="43"/>
      <c r="BDZ568" s="44"/>
      <c r="BEA568" s="45"/>
      <c r="BEB568" s="45"/>
      <c r="BEC568" s="46"/>
      <c r="BED568" s="47"/>
      <c r="BEE568" s="80"/>
      <c r="BEF568" s="49"/>
      <c r="BEG568" s="43"/>
      <c r="BEH568" s="44"/>
      <c r="BEI568" s="45"/>
      <c r="BEJ568" s="45"/>
      <c r="BEK568" s="46"/>
      <c r="BEL568" s="47"/>
      <c r="BEM568" s="80"/>
      <c r="BEN568" s="49"/>
      <c r="BEO568" s="43"/>
      <c r="BEP568" s="44"/>
      <c r="BEQ568" s="45"/>
      <c r="BER568" s="45"/>
      <c r="BES568" s="46"/>
      <c r="BET568" s="47"/>
      <c r="BEU568" s="80"/>
      <c r="BEV568" s="49"/>
      <c r="BEW568" s="43"/>
      <c r="BEX568" s="44"/>
      <c r="BEY568" s="45"/>
      <c r="BEZ568" s="45"/>
      <c r="BFA568" s="46"/>
      <c r="BFB568" s="47"/>
      <c r="BFC568" s="80"/>
      <c r="BFD568" s="49"/>
      <c r="BFE568" s="43"/>
      <c r="BFF568" s="44"/>
      <c r="BFG568" s="45"/>
      <c r="BFH568" s="45"/>
      <c r="BFI568" s="46"/>
      <c r="BFJ568" s="47"/>
      <c r="BFK568" s="80"/>
      <c r="BFL568" s="49"/>
      <c r="BFM568" s="43"/>
      <c r="BFN568" s="44"/>
      <c r="BFO568" s="45"/>
      <c r="BFP568" s="45"/>
      <c r="BFQ568" s="46"/>
      <c r="BFR568" s="47"/>
      <c r="BFS568" s="80"/>
      <c r="BFT568" s="49"/>
      <c r="BFU568" s="43"/>
      <c r="BFV568" s="44"/>
      <c r="BFW568" s="45"/>
      <c r="BFX568" s="45"/>
      <c r="BFY568" s="46"/>
      <c r="BFZ568" s="47"/>
      <c r="BGA568" s="80"/>
      <c r="BGB568" s="49"/>
      <c r="BGC568" s="43"/>
      <c r="BGD568" s="44"/>
      <c r="BGE568" s="45"/>
      <c r="BGF568" s="45"/>
      <c r="BGG568" s="46"/>
      <c r="BGH568" s="47"/>
      <c r="BGI568" s="80"/>
      <c r="BGJ568" s="49"/>
      <c r="BGK568" s="43"/>
      <c r="BGL568" s="44"/>
      <c r="BGM568" s="45"/>
      <c r="BGN568" s="45"/>
      <c r="BGO568" s="46"/>
      <c r="BGP568" s="47"/>
      <c r="BGQ568" s="80"/>
      <c r="BGR568" s="49"/>
      <c r="BGS568" s="43"/>
      <c r="BGT568" s="44"/>
      <c r="BGU568" s="45"/>
      <c r="BGV568" s="45"/>
      <c r="BGW568" s="46"/>
      <c r="BGX568" s="47"/>
      <c r="BGY568" s="80"/>
      <c r="BGZ568" s="49"/>
      <c r="BHA568" s="43"/>
      <c r="BHB568" s="44"/>
      <c r="BHC568" s="45"/>
      <c r="BHD568" s="45"/>
      <c r="BHE568" s="46"/>
      <c r="BHF568" s="47"/>
      <c r="BHG568" s="80"/>
      <c r="BHH568" s="49"/>
      <c r="BHI568" s="43"/>
      <c r="BHJ568" s="44"/>
      <c r="BHK568" s="45"/>
      <c r="BHL568" s="45"/>
      <c r="BHM568" s="46"/>
      <c r="BHN568" s="47"/>
      <c r="BHO568" s="80"/>
      <c r="BHP568" s="49"/>
      <c r="BHQ568" s="43"/>
      <c r="BHR568" s="44"/>
      <c r="BHS568" s="45"/>
      <c r="BHT568" s="45"/>
      <c r="BHU568" s="46"/>
      <c r="BHV568" s="47"/>
      <c r="BHW568" s="80"/>
      <c r="BHX568" s="49"/>
      <c r="BHY568" s="43"/>
      <c r="BHZ568" s="44"/>
      <c r="BIA568" s="45"/>
      <c r="BIB568" s="45"/>
      <c r="BIC568" s="46"/>
      <c r="BID568" s="47"/>
      <c r="BIE568" s="80"/>
      <c r="BIF568" s="49"/>
      <c r="BIG568" s="43"/>
      <c r="BIH568" s="44"/>
      <c r="BII568" s="45"/>
      <c r="BIJ568" s="45"/>
      <c r="BIK568" s="46"/>
      <c r="BIL568" s="47"/>
      <c r="BIM568" s="80"/>
      <c r="BIN568" s="49"/>
      <c r="BIO568" s="43"/>
      <c r="BIP568" s="44"/>
      <c r="BIQ568" s="45"/>
      <c r="BIR568" s="45"/>
      <c r="BIS568" s="46"/>
      <c r="BIT568" s="47"/>
      <c r="BIU568" s="80"/>
      <c r="BIV568" s="49"/>
      <c r="BIW568" s="43"/>
      <c r="BIX568" s="44"/>
      <c r="BIY568" s="45"/>
      <c r="BIZ568" s="45"/>
      <c r="BJA568" s="46"/>
      <c r="BJB568" s="47"/>
      <c r="BJC568" s="80"/>
      <c r="BJD568" s="49"/>
      <c r="BJE568" s="43"/>
      <c r="BJF568" s="44"/>
      <c r="BJG568" s="45"/>
      <c r="BJH568" s="45"/>
      <c r="BJI568" s="46"/>
      <c r="BJJ568" s="47"/>
      <c r="BJK568" s="80"/>
      <c r="BJL568" s="49"/>
      <c r="BJM568" s="43"/>
      <c r="BJN568" s="44"/>
      <c r="BJO568" s="45"/>
      <c r="BJP568" s="45"/>
      <c r="BJQ568" s="46"/>
      <c r="BJR568" s="47"/>
      <c r="BJS568" s="80"/>
      <c r="BJT568" s="49"/>
      <c r="BJU568" s="43"/>
      <c r="BJV568" s="44"/>
      <c r="BJW568" s="45"/>
      <c r="BJX568" s="45"/>
      <c r="BJY568" s="46"/>
      <c r="BJZ568" s="47"/>
      <c r="BKA568" s="80"/>
      <c r="BKB568" s="49"/>
      <c r="BKC568" s="43"/>
      <c r="BKD568" s="44"/>
      <c r="BKE568" s="45"/>
      <c r="BKF568" s="45"/>
      <c r="BKG568" s="46"/>
      <c r="BKH568" s="47"/>
      <c r="BKI568" s="80"/>
      <c r="BKJ568" s="49"/>
      <c r="BKK568" s="43"/>
      <c r="BKL568" s="44"/>
      <c r="BKM568" s="45"/>
      <c r="BKN568" s="45"/>
      <c r="BKO568" s="46"/>
      <c r="BKP568" s="47"/>
      <c r="BKQ568" s="80"/>
      <c r="BKR568" s="49"/>
      <c r="BKS568" s="43"/>
      <c r="BKT568" s="44"/>
      <c r="BKU568" s="45"/>
      <c r="BKV568" s="45"/>
      <c r="BKW568" s="46"/>
      <c r="BKX568" s="47"/>
      <c r="BKY568" s="80"/>
      <c r="BKZ568" s="49"/>
      <c r="BLA568" s="43"/>
      <c r="BLB568" s="44"/>
      <c r="BLC568" s="45"/>
      <c r="BLD568" s="45"/>
      <c r="BLE568" s="46"/>
      <c r="BLF568" s="47"/>
      <c r="BLG568" s="80"/>
      <c r="BLH568" s="49"/>
      <c r="BLI568" s="43"/>
      <c r="BLJ568" s="44"/>
      <c r="BLK568" s="45"/>
      <c r="BLL568" s="45"/>
      <c r="BLM568" s="46"/>
      <c r="BLN568" s="47"/>
      <c r="BLO568" s="80"/>
      <c r="BLP568" s="49"/>
      <c r="BLQ568" s="43"/>
      <c r="BLR568" s="44"/>
      <c r="BLS568" s="45"/>
      <c r="BLT568" s="45"/>
      <c r="BLU568" s="46"/>
      <c r="BLV568" s="47"/>
      <c r="BLW568" s="80"/>
      <c r="BLX568" s="49"/>
      <c r="BLY568" s="43"/>
      <c r="BLZ568" s="44"/>
      <c r="BMA568" s="45"/>
      <c r="BMB568" s="45"/>
      <c r="BMC568" s="46"/>
      <c r="BMD568" s="47"/>
      <c r="BME568" s="80"/>
      <c r="BMF568" s="49"/>
      <c r="BMG568" s="43"/>
      <c r="BMH568" s="44"/>
      <c r="BMI568" s="45"/>
      <c r="BMJ568" s="45"/>
      <c r="BMK568" s="46"/>
      <c r="BML568" s="47"/>
      <c r="BMM568" s="80"/>
      <c r="BMN568" s="49"/>
      <c r="BMO568" s="43"/>
      <c r="BMP568" s="44"/>
      <c r="BMQ568" s="45"/>
      <c r="BMR568" s="45"/>
      <c r="BMS568" s="46"/>
      <c r="BMT568" s="47"/>
      <c r="BMU568" s="80"/>
      <c r="BMV568" s="49"/>
      <c r="BMW568" s="43"/>
      <c r="BMX568" s="44"/>
      <c r="BMY568" s="45"/>
      <c r="BMZ568" s="45"/>
      <c r="BNA568" s="46"/>
      <c r="BNB568" s="47"/>
      <c r="BNC568" s="80"/>
      <c r="BND568" s="49"/>
      <c r="BNE568" s="43"/>
      <c r="BNF568" s="44"/>
      <c r="BNG568" s="45"/>
      <c r="BNH568" s="45"/>
      <c r="BNI568" s="46"/>
      <c r="BNJ568" s="47"/>
      <c r="BNK568" s="80"/>
      <c r="BNL568" s="49"/>
      <c r="BNM568" s="43"/>
      <c r="BNN568" s="44"/>
      <c r="BNO568" s="45"/>
      <c r="BNP568" s="45"/>
      <c r="BNQ568" s="46"/>
      <c r="BNR568" s="47"/>
      <c r="BNS568" s="80"/>
      <c r="BNT568" s="49"/>
      <c r="BNU568" s="43"/>
      <c r="BNV568" s="44"/>
      <c r="BNW568" s="45"/>
      <c r="BNX568" s="45"/>
      <c r="BNY568" s="46"/>
      <c r="BNZ568" s="47"/>
      <c r="BOA568" s="80"/>
      <c r="BOB568" s="49"/>
      <c r="BOC568" s="43"/>
      <c r="BOD568" s="44"/>
      <c r="BOE568" s="45"/>
      <c r="BOF568" s="45"/>
      <c r="BOG568" s="46"/>
      <c r="BOH568" s="47"/>
      <c r="BOI568" s="80"/>
      <c r="BOJ568" s="49"/>
      <c r="BOK568" s="43"/>
      <c r="BOL568" s="44"/>
      <c r="BOM568" s="45"/>
      <c r="BON568" s="45"/>
      <c r="BOO568" s="46"/>
      <c r="BOP568" s="47"/>
      <c r="BOQ568" s="80"/>
      <c r="BOR568" s="49"/>
      <c r="BOS568" s="43"/>
      <c r="BOT568" s="44"/>
      <c r="BOU568" s="45"/>
      <c r="BOV568" s="45"/>
      <c r="BOW568" s="46"/>
      <c r="BOX568" s="47"/>
      <c r="BOY568" s="80"/>
      <c r="BOZ568" s="49"/>
      <c r="BPA568" s="43"/>
      <c r="BPB568" s="44"/>
      <c r="BPC568" s="45"/>
      <c r="BPD568" s="45"/>
      <c r="BPE568" s="46"/>
      <c r="BPF568" s="47"/>
      <c r="BPG568" s="80"/>
      <c r="BPH568" s="49"/>
      <c r="BPI568" s="43"/>
      <c r="BPJ568" s="44"/>
      <c r="BPK568" s="45"/>
      <c r="BPL568" s="45"/>
      <c r="BPM568" s="46"/>
      <c r="BPN568" s="47"/>
      <c r="BPO568" s="80"/>
      <c r="BPP568" s="49"/>
      <c r="BPQ568" s="43"/>
      <c r="BPR568" s="44"/>
      <c r="BPS568" s="45"/>
      <c r="BPT568" s="45"/>
      <c r="BPU568" s="46"/>
      <c r="BPV568" s="47"/>
      <c r="BPW568" s="80"/>
      <c r="BPX568" s="49"/>
      <c r="BPY568" s="43"/>
      <c r="BPZ568" s="44"/>
      <c r="BQA568" s="45"/>
      <c r="BQB568" s="45"/>
      <c r="BQC568" s="46"/>
      <c r="BQD568" s="47"/>
      <c r="BQE568" s="80"/>
      <c r="BQF568" s="49"/>
      <c r="BQG568" s="43"/>
      <c r="BQH568" s="44"/>
      <c r="BQI568" s="45"/>
      <c r="BQJ568" s="45"/>
      <c r="BQK568" s="46"/>
      <c r="BQL568" s="47"/>
      <c r="BQM568" s="80"/>
      <c r="BQN568" s="49"/>
      <c r="BQO568" s="43"/>
      <c r="BQP568" s="44"/>
      <c r="BQQ568" s="45"/>
      <c r="BQR568" s="45"/>
      <c r="BQS568" s="46"/>
      <c r="BQT568" s="47"/>
      <c r="BQU568" s="80"/>
      <c r="BQV568" s="49"/>
      <c r="BQW568" s="43"/>
      <c r="BQX568" s="44"/>
      <c r="BQY568" s="45"/>
      <c r="BQZ568" s="45"/>
      <c r="BRA568" s="46"/>
      <c r="BRB568" s="47"/>
      <c r="BRC568" s="80"/>
      <c r="BRD568" s="49"/>
      <c r="BRE568" s="43"/>
      <c r="BRF568" s="44"/>
      <c r="BRG568" s="45"/>
      <c r="BRH568" s="45"/>
      <c r="BRI568" s="46"/>
      <c r="BRJ568" s="47"/>
      <c r="BRK568" s="80"/>
      <c r="BRL568" s="49"/>
      <c r="BRM568" s="43"/>
      <c r="BRN568" s="44"/>
      <c r="BRO568" s="45"/>
      <c r="BRP568" s="45"/>
      <c r="BRQ568" s="46"/>
      <c r="BRR568" s="47"/>
      <c r="BRS568" s="80"/>
      <c r="BRT568" s="49"/>
      <c r="BRU568" s="43"/>
      <c r="BRV568" s="44"/>
      <c r="BRW568" s="45"/>
      <c r="BRX568" s="45"/>
      <c r="BRY568" s="46"/>
      <c r="BRZ568" s="47"/>
      <c r="BSA568" s="80"/>
      <c r="BSB568" s="49"/>
      <c r="BSC568" s="43"/>
      <c r="BSD568" s="44"/>
      <c r="BSE568" s="45"/>
      <c r="BSF568" s="45"/>
      <c r="BSG568" s="46"/>
      <c r="BSH568" s="47"/>
      <c r="BSI568" s="80"/>
      <c r="BSJ568" s="49"/>
      <c r="BSK568" s="43"/>
      <c r="BSL568" s="44"/>
      <c r="BSM568" s="45"/>
      <c r="BSN568" s="45"/>
      <c r="BSO568" s="46"/>
      <c r="BSP568" s="47"/>
      <c r="BSQ568" s="80"/>
      <c r="BSR568" s="49"/>
      <c r="BSS568" s="43"/>
      <c r="BST568" s="44"/>
      <c r="BSU568" s="45"/>
      <c r="BSV568" s="45"/>
      <c r="BSW568" s="46"/>
      <c r="BSX568" s="47"/>
      <c r="BSY568" s="80"/>
      <c r="BSZ568" s="49"/>
      <c r="BTA568" s="43"/>
      <c r="BTB568" s="44"/>
      <c r="BTC568" s="45"/>
      <c r="BTD568" s="45"/>
      <c r="BTE568" s="46"/>
      <c r="BTF568" s="47"/>
      <c r="BTG568" s="80"/>
      <c r="BTH568" s="49"/>
      <c r="BTI568" s="43"/>
      <c r="BTJ568" s="44"/>
      <c r="BTK568" s="45"/>
      <c r="BTL568" s="45"/>
      <c r="BTM568" s="46"/>
      <c r="BTN568" s="47"/>
      <c r="BTO568" s="80"/>
      <c r="BTP568" s="49"/>
      <c r="BTQ568" s="43"/>
      <c r="BTR568" s="44"/>
      <c r="BTS568" s="45"/>
      <c r="BTT568" s="45"/>
      <c r="BTU568" s="46"/>
      <c r="BTV568" s="47"/>
      <c r="BTW568" s="80"/>
      <c r="BTX568" s="49"/>
      <c r="BTY568" s="43"/>
      <c r="BTZ568" s="44"/>
      <c r="BUA568" s="45"/>
      <c r="BUB568" s="45"/>
      <c r="BUC568" s="46"/>
      <c r="BUD568" s="47"/>
      <c r="BUE568" s="80"/>
      <c r="BUF568" s="49"/>
      <c r="BUG568" s="43"/>
      <c r="BUH568" s="44"/>
      <c r="BUI568" s="45"/>
      <c r="BUJ568" s="45"/>
      <c r="BUK568" s="46"/>
      <c r="BUL568" s="47"/>
      <c r="BUM568" s="80"/>
      <c r="BUN568" s="49"/>
      <c r="BUO568" s="43"/>
      <c r="BUP568" s="44"/>
      <c r="BUQ568" s="45"/>
      <c r="BUR568" s="45"/>
      <c r="BUS568" s="46"/>
      <c r="BUT568" s="47"/>
      <c r="BUU568" s="80"/>
      <c r="BUV568" s="49"/>
      <c r="BUW568" s="43"/>
      <c r="BUX568" s="44"/>
      <c r="BUY568" s="45"/>
      <c r="BUZ568" s="45"/>
      <c r="BVA568" s="46"/>
      <c r="BVB568" s="47"/>
      <c r="BVC568" s="80"/>
      <c r="BVD568" s="49"/>
      <c r="BVE568" s="43"/>
      <c r="BVF568" s="44"/>
      <c r="BVG568" s="45"/>
      <c r="BVH568" s="45"/>
      <c r="BVI568" s="46"/>
      <c r="BVJ568" s="47"/>
      <c r="BVK568" s="80"/>
      <c r="BVL568" s="49"/>
      <c r="BVM568" s="43"/>
      <c r="BVN568" s="44"/>
      <c r="BVO568" s="45"/>
      <c r="BVP568" s="45"/>
      <c r="BVQ568" s="46"/>
      <c r="BVR568" s="47"/>
      <c r="BVS568" s="80"/>
      <c r="BVT568" s="49"/>
      <c r="BVU568" s="43"/>
      <c r="BVV568" s="44"/>
      <c r="BVW568" s="45"/>
      <c r="BVX568" s="45"/>
      <c r="BVY568" s="46"/>
      <c r="BVZ568" s="47"/>
      <c r="BWA568" s="80"/>
      <c r="BWB568" s="49"/>
      <c r="BWC568" s="43"/>
      <c r="BWD568" s="44"/>
      <c r="BWE568" s="45"/>
      <c r="BWF568" s="45"/>
      <c r="BWG568" s="46"/>
      <c r="BWH568" s="47"/>
      <c r="BWI568" s="80"/>
      <c r="BWJ568" s="49"/>
      <c r="BWK568" s="43"/>
      <c r="BWL568" s="44"/>
      <c r="BWM568" s="45"/>
      <c r="BWN568" s="45"/>
      <c r="BWO568" s="46"/>
      <c r="BWP568" s="47"/>
      <c r="BWQ568" s="80"/>
      <c r="BWR568" s="49"/>
      <c r="BWS568" s="43"/>
      <c r="BWT568" s="44"/>
      <c r="BWU568" s="45"/>
      <c r="BWV568" s="45"/>
      <c r="BWW568" s="46"/>
      <c r="BWX568" s="47"/>
      <c r="BWY568" s="80"/>
      <c r="BWZ568" s="49"/>
      <c r="BXA568" s="43"/>
      <c r="BXB568" s="44"/>
      <c r="BXC568" s="45"/>
      <c r="BXD568" s="45"/>
      <c r="BXE568" s="46"/>
      <c r="BXF568" s="47"/>
      <c r="BXG568" s="80"/>
      <c r="BXH568" s="49"/>
      <c r="BXI568" s="43"/>
      <c r="BXJ568" s="44"/>
      <c r="BXK568" s="45"/>
      <c r="BXL568" s="45"/>
      <c r="BXM568" s="46"/>
      <c r="BXN568" s="47"/>
      <c r="BXO568" s="80"/>
      <c r="BXP568" s="49"/>
      <c r="BXQ568" s="43"/>
      <c r="BXR568" s="44"/>
      <c r="BXS568" s="45"/>
      <c r="BXT568" s="45"/>
      <c r="BXU568" s="46"/>
      <c r="BXV568" s="47"/>
      <c r="BXW568" s="80"/>
      <c r="BXX568" s="49"/>
      <c r="BXY568" s="43"/>
      <c r="BXZ568" s="44"/>
      <c r="BYA568" s="45"/>
      <c r="BYB568" s="45"/>
      <c r="BYC568" s="46"/>
      <c r="BYD568" s="47"/>
      <c r="BYE568" s="80"/>
      <c r="BYF568" s="49"/>
      <c r="BYG568" s="43"/>
      <c r="BYH568" s="44"/>
      <c r="BYI568" s="45"/>
      <c r="BYJ568" s="45"/>
      <c r="BYK568" s="46"/>
      <c r="BYL568" s="47"/>
      <c r="BYM568" s="80"/>
      <c r="BYN568" s="49"/>
      <c r="BYO568" s="43"/>
      <c r="BYP568" s="44"/>
      <c r="BYQ568" s="45"/>
      <c r="BYR568" s="45"/>
      <c r="BYS568" s="46"/>
      <c r="BYT568" s="47"/>
      <c r="BYU568" s="80"/>
      <c r="BYV568" s="49"/>
      <c r="BYW568" s="43"/>
      <c r="BYX568" s="44"/>
      <c r="BYY568" s="45"/>
      <c r="BYZ568" s="45"/>
      <c r="BZA568" s="46"/>
      <c r="BZB568" s="47"/>
      <c r="BZC568" s="80"/>
      <c r="BZD568" s="49"/>
      <c r="BZE568" s="43"/>
      <c r="BZF568" s="44"/>
      <c r="BZG568" s="45"/>
      <c r="BZH568" s="45"/>
      <c r="BZI568" s="46"/>
      <c r="BZJ568" s="47"/>
      <c r="BZK568" s="80"/>
      <c r="BZL568" s="49"/>
      <c r="BZM568" s="43"/>
      <c r="BZN568" s="44"/>
      <c r="BZO568" s="45"/>
      <c r="BZP568" s="45"/>
      <c r="BZQ568" s="46"/>
      <c r="BZR568" s="47"/>
      <c r="BZS568" s="80"/>
      <c r="BZT568" s="49"/>
      <c r="BZU568" s="43"/>
      <c r="BZV568" s="44"/>
      <c r="BZW568" s="45"/>
      <c r="BZX568" s="45"/>
      <c r="BZY568" s="46"/>
      <c r="BZZ568" s="47"/>
      <c r="CAA568" s="80"/>
      <c r="CAB568" s="49"/>
      <c r="CAC568" s="43"/>
      <c r="CAD568" s="44"/>
      <c r="CAE568" s="45"/>
      <c r="CAF568" s="45"/>
      <c r="CAG568" s="46"/>
      <c r="CAH568" s="47"/>
      <c r="CAI568" s="80"/>
      <c r="CAJ568" s="49"/>
      <c r="CAK568" s="43"/>
      <c r="CAL568" s="44"/>
      <c r="CAM568" s="45"/>
      <c r="CAN568" s="45"/>
      <c r="CAO568" s="46"/>
      <c r="CAP568" s="47"/>
      <c r="CAQ568" s="80"/>
      <c r="CAR568" s="49"/>
      <c r="CAS568" s="43"/>
      <c r="CAT568" s="44"/>
      <c r="CAU568" s="45"/>
      <c r="CAV568" s="45"/>
      <c r="CAW568" s="46"/>
      <c r="CAX568" s="47"/>
      <c r="CAY568" s="80"/>
      <c r="CAZ568" s="49"/>
      <c r="CBA568" s="43"/>
      <c r="CBB568" s="44"/>
      <c r="CBC568" s="45"/>
      <c r="CBD568" s="45"/>
      <c r="CBE568" s="46"/>
      <c r="CBF568" s="47"/>
      <c r="CBG568" s="80"/>
      <c r="CBH568" s="49"/>
      <c r="CBI568" s="43"/>
      <c r="CBJ568" s="44"/>
      <c r="CBK568" s="45"/>
      <c r="CBL568" s="45"/>
      <c r="CBM568" s="46"/>
      <c r="CBN568" s="47"/>
      <c r="CBO568" s="80"/>
      <c r="CBP568" s="49"/>
      <c r="CBQ568" s="43"/>
      <c r="CBR568" s="44"/>
      <c r="CBS568" s="45"/>
      <c r="CBT568" s="45"/>
      <c r="CBU568" s="46"/>
      <c r="CBV568" s="47"/>
      <c r="CBW568" s="80"/>
      <c r="CBX568" s="49"/>
      <c r="CBY568" s="43"/>
      <c r="CBZ568" s="44"/>
      <c r="CCA568" s="45"/>
      <c r="CCB568" s="45"/>
      <c r="CCC568" s="46"/>
      <c r="CCD568" s="47"/>
      <c r="CCE568" s="80"/>
      <c r="CCF568" s="49"/>
      <c r="CCG568" s="43"/>
      <c r="CCH568" s="44"/>
      <c r="CCI568" s="45"/>
      <c r="CCJ568" s="45"/>
      <c r="CCK568" s="46"/>
      <c r="CCL568" s="47"/>
      <c r="CCM568" s="80"/>
      <c r="CCN568" s="49"/>
      <c r="CCO568" s="43"/>
      <c r="CCP568" s="44"/>
      <c r="CCQ568" s="45"/>
      <c r="CCR568" s="45"/>
      <c r="CCS568" s="46"/>
      <c r="CCT568" s="47"/>
      <c r="CCU568" s="80"/>
      <c r="CCV568" s="49"/>
      <c r="CCW568" s="43"/>
      <c r="CCX568" s="44"/>
      <c r="CCY568" s="45"/>
      <c r="CCZ568" s="45"/>
      <c r="CDA568" s="46"/>
      <c r="CDB568" s="47"/>
      <c r="CDC568" s="80"/>
      <c r="CDD568" s="49"/>
      <c r="CDE568" s="43"/>
      <c r="CDF568" s="44"/>
      <c r="CDG568" s="45"/>
      <c r="CDH568" s="45"/>
      <c r="CDI568" s="46"/>
      <c r="CDJ568" s="47"/>
      <c r="CDK568" s="80"/>
      <c r="CDL568" s="49"/>
      <c r="CDM568" s="43"/>
      <c r="CDN568" s="44"/>
      <c r="CDO568" s="45"/>
      <c r="CDP568" s="45"/>
      <c r="CDQ568" s="46"/>
      <c r="CDR568" s="47"/>
      <c r="CDS568" s="80"/>
      <c r="CDT568" s="49"/>
      <c r="CDU568" s="43"/>
      <c r="CDV568" s="44"/>
      <c r="CDW568" s="45"/>
      <c r="CDX568" s="45"/>
      <c r="CDY568" s="46"/>
      <c r="CDZ568" s="47"/>
      <c r="CEA568" s="80"/>
      <c r="CEB568" s="49"/>
      <c r="CEC568" s="43"/>
      <c r="CED568" s="44"/>
      <c r="CEE568" s="45"/>
      <c r="CEF568" s="45"/>
      <c r="CEG568" s="46"/>
      <c r="CEH568" s="47"/>
      <c r="CEI568" s="80"/>
      <c r="CEJ568" s="49"/>
      <c r="CEK568" s="43"/>
      <c r="CEL568" s="44"/>
      <c r="CEM568" s="45"/>
      <c r="CEN568" s="45"/>
      <c r="CEO568" s="46"/>
      <c r="CEP568" s="47"/>
      <c r="CEQ568" s="80"/>
      <c r="CER568" s="49"/>
      <c r="CES568" s="43"/>
      <c r="CET568" s="44"/>
      <c r="CEU568" s="45"/>
      <c r="CEV568" s="45"/>
      <c r="CEW568" s="46"/>
      <c r="CEX568" s="47"/>
      <c r="CEY568" s="80"/>
      <c r="CEZ568" s="49"/>
      <c r="CFA568" s="43"/>
      <c r="CFB568" s="44"/>
      <c r="CFC568" s="45"/>
      <c r="CFD568" s="45"/>
      <c r="CFE568" s="46"/>
      <c r="CFF568" s="47"/>
      <c r="CFG568" s="80"/>
      <c r="CFH568" s="49"/>
      <c r="CFI568" s="43"/>
      <c r="CFJ568" s="44"/>
      <c r="CFK568" s="45"/>
      <c r="CFL568" s="45"/>
      <c r="CFM568" s="46"/>
      <c r="CFN568" s="47"/>
      <c r="CFO568" s="80"/>
      <c r="CFP568" s="49"/>
      <c r="CFQ568" s="43"/>
      <c r="CFR568" s="44"/>
      <c r="CFS568" s="45"/>
      <c r="CFT568" s="45"/>
      <c r="CFU568" s="46"/>
      <c r="CFV568" s="47"/>
      <c r="CFW568" s="80"/>
      <c r="CFX568" s="49"/>
      <c r="CFY568" s="43"/>
      <c r="CFZ568" s="44"/>
      <c r="CGA568" s="45"/>
      <c r="CGB568" s="45"/>
      <c r="CGC568" s="46"/>
      <c r="CGD568" s="47"/>
      <c r="CGE568" s="80"/>
      <c r="CGF568" s="49"/>
      <c r="CGG568" s="43"/>
      <c r="CGH568" s="44"/>
      <c r="CGI568" s="45"/>
      <c r="CGJ568" s="45"/>
      <c r="CGK568" s="46"/>
      <c r="CGL568" s="47"/>
      <c r="CGM568" s="80"/>
      <c r="CGN568" s="49"/>
      <c r="CGO568" s="43"/>
      <c r="CGP568" s="44"/>
      <c r="CGQ568" s="45"/>
      <c r="CGR568" s="45"/>
      <c r="CGS568" s="46"/>
      <c r="CGT568" s="47"/>
      <c r="CGU568" s="80"/>
      <c r="CGV568" s="49"/>
      <c r="CGW568" s="43"/>
      <c r="CGX568" s="44"/>
      <c r="CGY568" s="45"/>
      <c r="CGZ568" s="45"/>
      <c r="CHA568" s="46"/>
      <c r="CHB568" s="47"/>
      <c r="CHC568" s="80"/>
      <c r="CHD568" s="49"/>
      <c r="CHE568" s="43"/>
      <c r="CHF568" s="44"/>
      <c r="CHG568" s="45"/>
      <c r="CHH568" s="45"/>
      <c r="CHI568" s="46"/>
      <c r="CHJ568" s="47"/>
      <c r="CHK568" s="80"/>
      <c r="CHL568" s="49"/>
      <c r="CHM568" s="43"/>
      <c r="CHN568" s="44"/>
      <c r="CHO568" s="45"/>
      <c r="CHP568" s="45"/>
      <c r="CHQ568" s="46"/>
      <c r="CHR568" s="47"/>
      <c r="CHS568" s="80"/>
      <c r="CHT568" s="49"/>
      <c r="CHU568" s="43"/>
      <c r="CHV568" s="44"/>
      <c r="CHW568" s="45"/>
      <c r="CHX568" s="45"/>
      <c r="CHY568" s="46"/>
      <c r="CHZ568" s="47"/>
      <c r="CIA568" s="80"/>
      <c r="CIB568" s="49"/>
      <c r="CIC568" s="43"/>
      <c r="CID568" s="44"/>
      <c r="CIE568" s="45"/>
      <c r="CIF568" s="45"/>
      <c r="CIG568" s="46"/>
      <c r="CIH568" s="47"/>
      <c r="CII568" s="80"/>
      <c r="CIJ568" s="49"/>
      <c r="CIK568" s="43"/>
      <c r="CIL568" s="44"/>
      <c r="CIM568" s="45"/>
      <c r="CIN568" s="45"/>
      <c r="CIO568" s="46"/>
      <c r="CIP568" s="47"/>
      <c r="CIQ568" s="80"/>
      <c r="CIR568" s="49"/>
      <c r="CIS568" s="43"/>
      <c r="CIT568" s="44"/>
      <c r="CIU568" s="45"/>
      <c r="CIV568" s="45"/>
      <c r="CIW568" s="46"/>
      <c r="CIX568" s="47"/>
      <c r="CIY568" s="80"/>
      <c r="CIZ568" s="49"/>
      <c r="CJA568" s="43"/>
      <c r="CJB568" s="44"/>
      <c r="CJC568" s="45"/>
      <c r="CJD568" s="45"/>
      <c r="CJE568" s="46"/>
      <c r="CJF568" s="47"/>
      <c r="CJG568" s="80"/>
      <c r="CJH568" s="49"/>
      <c r="CJI568" s="43"/>
      <c r="CJJ568" s="44"/>
      <c r="CJK568" s="45"/>
      <c r="CJL568" s="45"/>
      <c r="CJM568" s="46"/>
      <c r="CJN568" s="47"/>
      <c r="CJO568" s="80"/>
      <c r="CJP568" s="49"/>
      <c r="CJQ568" s="43"/>
      <c r="CJR568" s="44"/>
      <c r="CJS568" s="45"/>
      <c r="CJT568" s="45"/>
      <c r="CJU568" s="46"/>
      <c r="CJV568" s="47"/>
      <c r="CJW568" s="80"/>
      <c r="CJX568" s="49"/>
      <c r="CJY568" s="43"/>
      <c r="CJZ568" s="44"/>
      <c r="CKA568" s="45"/>
      <c r="CKB568" s="45"/>
      <c r="CKC568" s="46"/>
      <c r="CKD568" s="47"/>
      <c r="CKE568" s="80"/>
      <c r="CKF568" s="49"/>
      <c r="CKG568" s="43"/>
      <c r="CKH568" s="44"/>
      <c r="CKI568" s="45"/>
      <c r="CKJ568" s="45"/>
      <c r="CKK568" s="46"/>
      <c r="CKL568" s="47"/>
      <c r="CKM568" s="80"/>
      <c r="CKN568" s="49"/>
      <c r="CKO568" s="43"/>
      <c r="CKP568" s="44"/>
      <c r="CKQ568" s="45"/>
      <c r="CKR568" s="45"/>
      <c r="CKS568" s="46"/>
      <c r="CKT568" s="47"/>
      <c r="CKU568" s="80"/>
      <c r="CKV568" s="49"/>
      <c r="CKW568" s="43"/>
      <c r="CKX568" s="44"/>
      <c r="CKY568" s="45"/>
      <c r="CKZ568" s="45"/>
      <c r="CLA568" s="46"/>
      <c r="CLB568" s="47"/>
      <c r="CLC568" s="80"/>
      <c r="CLD568" s="49"/>
      <c r="CLE568" s="43"/>
      <c r="CLF568" s="44"/>
      <c r="CLG568" s="45"/>
      <c r="CLH568" s="45"/>
      <c r="CLI568" s="46"/>
      <c r="CLJ568" s="47"/>
      <c r="CLK568" s="80"/>
      <c r="CLL568" s="49"/>
      <c r="CLM568" s="43"/>
      <c r="CLN568" s="44"/>
      <c r="CLO568" s="45"/>
      <c r="CLP568" s="45"/>
      <c r="CLQ568" s="46"/>
      <c r="CLR568" s="47"/>
      <c r="CLS568" s="80"/>
      <c r="CLT568" s="49"/>
      <c r="CLU568" s="43"/>
      <c r="CLV568" s="44"/>
      <c r="CLW568" s="45"/>
      <c r="CLX568" s="45"/>
      <c r="CLY568" s="46"/>
      <c r="CLZ568" s="47"/>
      <c r="CMA568" s="80"/>
      <c r="CMB568" s="49"/>
      <c r="CMC568" s="43"/>
      <c r="CMD568" s="44"/>
      <c r="CME568" s="45"/>
      <c r="CMF568" s="45"/>
      <c r="CMG568" s="46"/>
      <c r="CMH568" s="47"/>
      <c r="CMI568" s="80"/>
      <c r="CMJ568" s="49"/>
      <c r="CMK568" s="43"/>
      <c r="CML568" s="44"/>
      <c r="CMM568" s="45"/>
      <c r="CMN568" s="45"/>
      <c r="CMO568" s="46"/>
      <c r="CMP568" s="47"/>
      <c r="CMQ568" s="80"/>
      <c r="CMR568" s="49"/>
      <c r="CMS568" s="43"/>
      <c r="CMT568" s="44"/>
      <c r="CMU568" s="45"/>
      <c r="CMV568" s="45"/>
      <c r="CMW568" s="46"/>
      <c r="CMX568" s="47"/>
      <c r="CMY568" s="80"/>
      <c r="CMZ568" s="49"/>
      <c r="CNA568" s="43"/>
      <c r="CNB568" s="44"/>
      <c r="CNC568" s="45"/>
      <c r="CND568" s="45"/>
      <c r="CNE568" s="46"/>
      <c r="CNF568" s="47"/>
      <c r="CNG568" s="80"/>
      <c r="CNH568" s="49"/>
      <c r="CNI568" s="43"/>
      <c r="CNJ568" s="44"/>
      <c r="CNK568" s="45"/>
      <c r="CNL568" s="45"/>
      <c r="CNM568" s="46"/>
      <c r="CNN568" s="47"/>
      <c r="CNO568" s="80"/>
      <c r="CNP568" s="49"/>
      <c r="CNQ568" s="43"/>
      <c r="CNR568" s="44"/>
      <c r="CNS568" s="45"/>
      <c r="CNT568" s="45"/>
      <c r="CNU568" s="46"/>
      <c r="CNV568" s="47"/>
      <c r="CNW568" s="80"/>
      <c r="CNX568" s="49"/>
      <c r="CNY568" s="43"/>
      <c r="CNZ568" s="44"/>
      <c r="COA568" s="45"/>
      <c r="COB568" s="45"/>
      <c r="COC568" s="46"/>
      <c r="COD568" s="47"/>
      <c r="COE568" s="80"/>
      <c r="COF568" s="49"/>
      <c r="COG568" s="43"/>
      <c r="COH568" s="44"/>
      <c r="COI568" s="45"/>
      <c r="COJ568" s="45"/>
      <c r="COK568" s="46"/>
      <c r="COL568" s="47"/>
      <c r="COM568" s="80"/>
      <c r="CON568" s="49"/>
      <c r="COO568" s="43"/>
      <c r="COP568" s="44"/>
      <c r="COQ568" s="45"/>
      <c r="COR568" s="45"/>
      <c r="COS568" s="46"/>
      <c r="COT568" s="47"/>
      <c r="COU568" s="80"/>
      <c r="COV568" s="49"/>
      <c r="COW568" s="43"/>
      <c r="COX568" s="44"/>
      <c r="COY568" s="45"/>
      <c r="COZ568" s="45"/>
      <c r="CPA568" s="46"/>
      <c r="CPB568" s="47"/>
      <c r="CPC568" s="80"/>
      <c r="CPD568" s="49"/>
      <c r="CPE568" s="43"/>
      <c r="CPF568" s="44"/>
      <c r="CPG568" s="45"/>
      <c r="CPH568" s="45"/>
      <c r="CPI568" s="46"/>
      <c r="CPJ568" s="47"/>
      <c r="CPK568" s="80"/>
      <c r="CPL568" s="49"/>
      <c r="CPM568" s="43"/>
      <c r="CPN568" s="44"/>
      <c r="CPO568" s="45"/>
      <c r="CPP568" s="45"/>
      <c r="CPQ568" s="46"/>
      <c r="CPR568" s="47"/>
      <c r="CPS568" s="80"/>
      <c r="CPT568" s="49"/>
      <c r="CPU568" s="43"/>
      <c r="CPV568" s="44"/>
      <c r="CPW568" s="45"/>
      <c r="CPX568" s="45"/>
      <c r="CPY568" s="46"/>
      <c r="CPZ568" s="47"/>
      <c r="CQA568" s="80"/>
      <c r="CQB568" s="49"/>
      <c r="CQC568" s="43"/>
      <c r="CQD568" s="44"/>
      <c r="CQE568" s="45"/>
      <c r="CQF568" s="45"/>
      <c r="CQG568" s="46"/>
      <c r="CQH568" s="47"/>
      <c r="CQI568" s="80"/>
      <c r="CQJ568" s="49"/>
      <c r="CQK568" s="43"/>
      <c r="CQL568" s="44"/>
      <c r="CQM568" s="45"/>
      <c r="CQN568" s="45"/>
      <c r="CQO568" s="46"/>
      <c r="CQP568" s="47"/>
      <c r="CQQ568" s="80"/>
      <c r="CQR568" s="49"/>
      <c r="CQS568" s="43"/>
      <c r="CQT568" s="44"/>
      <c r="CQU568" s="45"/>
      <c r="CQV568" s="45"/>
      <c r="CQW568" s="46"/>
      <c r="CQX568" s="47"/>
      <c r="CQY568" s="80"/>
      <c r="CQZ568" s="49"/>
      <c r="CRA568" s="43"/>
      <c r="CRB568" s="44"/>
      <c r="CRC568" s="45"/>
      <c r="CRD568" s="45"/>
      <c r="CRE568" s="46"/>
      <c r="CRF568" s="47"/>
      <c r="CRG568" s="80"/>
      <c r="CRH568" s="49"/>
      <c r="CRI568" s="43"/>
      <c r="CRJ568" s="44"/>
      <c r="CRK568" s="45"/>
      <c r="CRL568" s="45"/>
      <c r="CRM568" s="46"/>
      <c r="CRN568" s="47"/>
      <c r="CRO568" s="80"/>
      <c r="CRP568" s="49"/>
      <c r="CRQ568" s="43"/>
      <c r="CRR568" s="44"/>
      <c r="CRS568" s="45"/>
      <c r="CRT568" s="45"/>
      <c r="CRU568" s="46"/>
      <c r="CRV568" s="47"/>
      <c r="CRW568" s="80"/>
      <c r="CRX568" s="49"/>
      <c r="CRY568" s="43"/>
      <c r="CRZ568" s="44"/>
      <c r="CSA568" s="45"/>
      <c r="CSB568" s="45"/>
      <c r="CSC568" s="46"/>
      <c r="CSD568" s="47"/>
      <c r="CSE568" s="80"/>
      <c r="CSF568" s="49"/>
      <c r="CSG568" s="43"/>
      <c r="CSH568" s="44"/>
      <c r="CSI568" s="45"/>
      <c r="CSJ568" s="45"/>
      <c r="CSK568" s="46"/>
      <c r="CSL568" s="47"/>
      <c r="CSM568" s="80"/>
      <c r="CSN568" s="49"/>
      <c r="CSO568" s="43"/>
      <c r="CSP568" s="44"/>
      <c r="CSQ568" s="45"/>
      <c r="CSR568" s="45"/>
      <c r="CSS568" s="46"/>
      <c r="CST568" s="47"/>
      <c r="CSU568" s="80"/>
      <c r="CSV568" s="49"/>
      <c r="CSW568" s="43"/>
      <c r="CSX568" s="44"/>
      <c r="CSY568" s="45"/>
      <c r="CSZ568" s="45"/>
      <c r="CTA568" s="46"/>
      <c r="CTB568" s="47"/>
      <c r="CTC568" s="80"/>
      <c r="CTD568" s="49"/>
      <c r="CTE568" s="43"/>
      <c r="CTF568" s="44"/>
      <c r="CTG568" s="45"/>
      <c r="CTH568" s="45"/>
      <c r="CTI568" s="46"/>
      <c r="CTJ568" s="47"/>
      <c r="CTK568" s="80"/>
      <c r="CTL568" s="49"/>
      <c r="CTM568" s="43"/>
      <c r="CTN568" s="44"/>
      <c r="CTO568" s="45"/>
      <c r="CTP568" s="45"/>
      <c r="CTQ568" s="46"/>
      <c r="CTR568" s="47"/>
      <c r="CTS568" s="80"/>
      <c r="CTT568" s="49"/>
      <c r="CTU568" s="43"/>
      <c r="CTV568" s="44"/>
      <c r="CTW568" s="45"/>
      <c r="CTX568" s="45"/>
      <c r="CTY568" s="46"/>
      <c r="CTZ568" s="47"/>
      <c r="CUA568" s="80"/>
      <c r="CUB568" s="49"/>
      <c r="CUC568" s="43"/>
      <c r="CUD568" s="44"/>
      <c r="CUE568" s="45"/>
      <c r="CUF568" s="45"/>
      <c r="CUG568" s="46"/>
      <c r="CUH568" s="47"/>
      <c r="CUI568" s="80"/>
      <c r="CUJ568" s="49"/>
      <c r="CUK568" s="43"/>
      <c r="CUL568" s="44"/>
      <c r="CUM568" s="45"/>
      <c r="CUN568" s="45"/>
      <c r="CUO568" s="46"/>
      <c r="CUP568" s="47"/>
      <c r="CUQ568" s="80"/>
      <c r="CUR568" s="49"/>
      <c r="CUS568" s="43"/>
      <c r="CUT568" s="44"/>
      <c r="CUU568" s="45"/>
      <c r="CUV568" s="45"/>
      <c r="CUW568" s="46"/>
      <c r="CUX568" s="47"/>
      <c r="CUY568" s="80"/>
      <c r="CUZ568" s="49"/>
      <c r="CVA568" s="43"/>
      <c r="CVB568" s="44"/>
      <c r="CVC568" s="45"/>
      <c r="CVD568" s="45"/>
      <c r="CVE568" s="46"/>
      <c r="CVF568" s="47"/>
      <c r="CVG568" s="80"/>
      <c r="CVH568" s="49"/>
      <c r="CVI568" s="43"/>
      <c r="CVJ568" s="44"/>
      <c r="CVK568" s="45"/>
      <c r="CVL568" s="45"/>
      <c r="CVM568" s="46"/>
      <c r="CVN568" s="47"/>
      <c r="CVO568" s="80"/>
      <c r="CVP568" s="49"/>
      <c r="CVQ568" s="43"/>
      <c r="CVR568" s="44"/>
      <c r="CVS568" s="45"/>
      <c r="CVT568" s="45"/>
      <c r="CVU568" s="46"/>
      <c r="CVV568" s="47"/>
      <c r="CVW568" s="80"/>
      <c r="CVX568" s="49"/>
      <c r="CVY568" s="43"/>
      <c r="CVZ568" s="44"/>
      <c r="CWA568" s="45"/>
      <c r="CWB568" s="45"/>
      <c r="CWC568" s="46"/>
      <c r="CWD568" s="47"/>
      <c r="CWE568" s="80"/>
      <c r="CWF568" s="49"/>
      <c r="CWG568" s="43"/>
      <c r="CWH568" s="44"/>
      <c r="CWI568" s="45"/>
      <c r="CWJ568" s="45"/>
      <c r="CWK568" s="46"/>
      <c r="CWL568" s="47"/>
      <c r="CWM568" s="80"/>
      <c r="CWN568" s="49"/>
      <c r="CWO568" s="43"/>
      <c r="CWP568" s="44"/>
      <c r="CWQ568" s="45"/>
      <c r="CWR568" s="45"/>
      <c r="CWS568" s="46"/>
      <c r="CWT568" s="47"/>
      <c r="CWU568" s="80"/>
      <c r="CWV568" s="49"/>
      <c r="CWW568" s="43"/>
      <c r="CWX568" s="44"/>
      <c r="CWY568" s="45"/>
      <c r="CWZ568" s="45"/>
      <c r="CXA568" s="46"/>
      <c r="CXB568" s="47"/>
      <c r="CXC568" s="80"/>
      <c r="CXD568" s="49"/>
      <c r="CXE568" s="43"/>
      <c r="CXF568" s="44"/>
      <c r="CXG568" s="45"/>
      <c r="CXH568" s="45"/>
      <c r="CXI568" s="46"/>
      <c r="CXJ568" s="47"/>
      <c r="CXK568" s="80"/>
      <c r="CXL568" s="49"/>
      <c r="CXM568" s="43"/>
      <c r="CXN568" s="44"/>
      <c r="CXO568" s="45"/>
      <c r="CXP568" s="45"/>
      <c r="CXQ568" s="46"/>
      <c r="CXR568" s="47"/>
      <c r="CXS568" s="80"/>
      <c r="CXT568" s="49"/>
      <c r="CXU568" s="43"/>
      <c r="CXV568" s="44"/>
      <c r="CXW568" s="45"/>
      <c r="CXX568" s="45"/>
      <c r="CXY568" s="46"/>
      <c r="CXZ568" s="47"/>
      <c r="CYA568" s="80"/>
      <c r="CYB568" s="49"/>
      <c r="CYC568" s="43"/>
      <c r="CYD568" s="44"/>
      <c r="CYE568" s="45"/>
      <c r="CYF568" s="45"/>
      <c r="CYG568" s="46"/>
      <c r="CYH568" s="47"/>
      <c r="CYI568" s="80"/>
      <c r="CYJ568" s="49"/>
      <c r="CYK568" s="43"/>
      <c r="CYL568" s="44"/>
      <c r="CYM568" s="45"/>
      <c r="CYN568" s="45"/>
      <c r="CYO568" s="46"/>
      <c r="CYP568" s="47"/>
      <c r="CYQ568" s="80"/>
      <c r="CYR568" s="49"/>
      <c r="CYS568" s="43"/>
      <c r="CYT568" s="44"/>
      <c r="CYU568" s="45"/>
      <c r="CYV568" s="45"/>
      <c r="CYW568" s="46"/>
      <c r="CYX568" s="47"/>
      <c r="CYY568" s="80"/>
      <c r="CYZ568" s="49"/>
      <c r="CZA568" s="43"/>
      <c r="CZB568" s="44"/>
      <c r="CZC568" s="45"/>
      <c r="CZD568" s="45"/>
      <c r="CZE568" s="46"/>
      <c r="CZF568" s="47"/>
      <c r="CZG568" s="80"/>
      <c r="CZH568" s="49"/>
      <c r="CZI568" s="43"/>
      <c r="CZJ568" s="44"/>
      <c r="CZK568" s="45"/>
      <c r="CZL568" s="45"/>
      <c r="CZM568" s="46"/>
      <c r="CZN568" s="47"/>
      <c r="CZO568" s="80"/>
      <c r="CZP568" s="49"/>
      <c r="CZQ568" s="43"/>
      <c r="CZR568" s="44"/>
      <c r="CZS568" s="45"/>
      <c r="CZT568" s="45"/>
      <c r="CZU568" s="46"/>
      <c r="CZV568" s="47"/>
      <c r="CZW568" s="80"/>
      <c r="CZX568" s="49"/>
      <c r="CZY568" s="43"/>
      <c r="CZZ568" s="44"/>
      <c r="DAA568" s="45"/>
      <c r="DAB568" s="45"/>
      <c r="DAC568" s="46"/>
      <c r="DAD568" s="47"/>
      <c r="DAE568" s="80"/>
      <c r="DAF568" s="49"/>
      <c r="DAG568" s="43"/>
      <c r="DAH568" s="44"/>
      <c r="DAI568" s="45"/>
      <c r="DAJ568" s="45"/>
      <c r="DAK568" s="46"/>
      <c r="DAL568" s="47"/>
      <c r="DAM568" s="80"/>
      <c r="DAN568" s="49"/>
      <c r="DAO568" s="43"/>
      <c r="DAP568" s="44"/>
      <c r="DAQ568" s="45"/>
      <c r="DAR568" s="45"/>
      <c r="DAS568" s="46"/>
      <c r="DAT568" s="47"/>
      <c r="DAU568" s="80"/>
      <c r="DAV568" s="49"/>
      <c r="DAW568" s="43"/>
      <c r="DAX568" s="44"/>
      <c r="DAY568" s="45"/>
      <c r="DAZ568" s="45"/>
      <c r="DBA568" s="46"/>
      <c r="DBB568" s="47"/>
      <c r="DBC568" s="80"/>
      <c r="DBD568" s="49"/>
      <c r="DBE568" s="43"/>
      <c r="DBF568" s="44"/>
      <c r="DBG568" s="45"/>
      <c r="DBH568" s="45"/>
      <c r="DBI568" s="46"/>
      <c r="DBJ568" s="47"/>
      <c r="DBK568" s="80"/>
      <c r="DBL568" s="49"/>
      <c r="DBM568" s="43"/>
      <c r="DBN568" s="44"/>
      <c r="DBO568" s="45"/>
      <c r="DBP568" s="45"/>
      <c r="DBQ568" s="46"/>
      <c r="DBR568" s="47"/>
      <c r="DBS568" s="80"/>
      <c r="DBT568" s="49"/>
      <c r="DBU568" s="43"/>
      <c r="DBV568" s="44"/>
      <c r="DBW568" s="45"/>
      <c r="DBX568" s="45"/>
      <c r="DBY568" s="46"/>
      <c r="DBZ568" s="47"/>
      <c r="DCA568" s="80"/>
      <c r="DCB568" s="49"/>
      <c r="DCC568" s="43"/>
      <c r="DCD568" s="44"/>
      <c r="DCE568" s="45"/>
      <c r="DCF568" s="45"/>
      <c r="DCG568" s="46"/>
      <c r="DCH568" s="47"/>
      <c r="DCI568" s="80"/>
      <c r="DCJ568" s="49"/>
      <c r="DCK568" s="43"/>
      <c r="DCL568" s="44"/>
      <c r="DCM568" s="45"/>
      <c r="DCN568" s="45"/>
      <c r="DCO568" s="46"/>
      <c r="DCP568" s="47"/>
      <c r="DCQ568" s="80"/>
      <c r="DCR568" s="49"/>
      <c r="DCS568" s="43"/>
      <c r="DCT568" s="44"/>
      <c r="DCU568" s="45"/>
      <c r="DCV568" s="45"/>
      <c r="DCW568" s="46"/>
      <c r="DCX568" s="47"/>
      <c r="DCY568" s="80"/>
      <c r="DCZ568" s="49"/>
      <c r="DDA568" s="43"/>
      <c r="DDB568" s="44"/>
      <c r="DDC568" s="45"/>
      <c r="DDD568" s="45"/>
      <c r="DDE568" s="46"/>
      <c r="DDF568" s="47"/>
      <c r="DDG568" s="80"/>
      <c r="DDH568" s="49"/>
      <c r="DDI568" s="43"/>
      <c r="DDJ568" s="44"/>
      <c r="DDK568" s="45"/>
      <c r="DDL568" s="45"/>
      <c r="DDM568" s="46"/>
      <c r="DDN568" s="47"/>
      <c r="DDO568" s="80"/>
      <c r="DDP568" s="49"/>
      <c r="DDQ568" s="43"/>
      <c r="DDR568" s="44"/>
      <c r="DDS568" s="45"/>
      <c r="DDT568" s="45"/>
      <c r="DDU568" s="46"/>
      <c r="DDV568" s="47"/>
      <c r="DDW568" s="80"/>
      <c r="DDX568" s="49"/>
      <c r="DDY568" s="43"/>
      <c r="DDZ568" s="44"/>
      <c r="DEA568" s="45"/>
      <c r="DEB568" s="45"/>
      <c r="DEC568" s="46"/>
      <c r="DED568" s="47"/>
      <c r="DEE568" s="80"/>
      <c r="DEF568" s="49"/>
      <c r="DEG568" s="43"/>
      <c r="DEH568" s="44"/>
      <c r="DEI568" s="45"/>
      <c r="DEJ568" s="45"/>
      <c r="DEK568" s="46"/>
      <c r="DEL568" s="47"/>
      <c r="DEM568" s="80"/>
      <c r="DEN568" s="49"/>
      <c r="DEO568" s="43"/>
      <c r="DEP568" s="44"/>
      <c r="DEQ568" s="45"/>
      <c r="DER568" s="45"/>
      <c r="DES568" s="46"/>
      <c r="DET568" s="47"/>
      <c r="DEU568" s="80"/>
      <c r="DEV568" s="49"/>
      <c r="DEW568" s="43"/>
      <c r="DEX568" s="44"/>
      <c r="DEY568" s="45"/>
      <c r="DEZ568" s="45"/>
      <c r="DFA568" s="46"/>
      <c r="DFB568" s="47"/>
      <c r="DFC568" s="80"/>
      <c r="DFD568" s="49"/>
      <c r="DFE568" s="43"/>
      <c r="DFF568" s="44"/>
      <c r="DFG568" s="45"/>
      <c r="DFH568" s="45"/>
      <c r="DFI568" s="46"/>
      <c r="DFJ568" s="47"/>
      <c r="DFK568" s="80"/>
      <c r="DFL568" s="49"/>
      <c r="DFM568" s="43"/>
      <c r="DFN568" s="44"/>
      <c r="DFO568" s="45"/>
      <c r="DFP568" s="45"/>
      <c r="DFQ568" s="46"/>
      <c r="DFR568" s="47"/>
      <c r="DFS568" s="80"/>
      <c r="DFT568" s="49"/>
      <c r="DFU568" s="43"/>
      <c r="DFV568" s="44"/>
      <c r="DFW568" s="45"/>
      <c r="DFX568" s="45"/>
      <c r="DFY568" s="46"/>
      <c r="DFZ568" s="47"/>
      <c r="DGA568" s="80"/>
      <c r="DGB568" s="49"/>
      <c r="DGC568" s="43"/>
      <c r="DGD568" s="44"/>
      <c r="DGE568" s="45"/>
      <c r="DGF568" s="45"/>
      <c r="DGG568" s="46"/>
      <c r="DGH568" s="47"/>
      <c r="DGI568" s="80"/>
      <c r="DGJ568" s="49"/>
      <c r="DGK568" s="43"/>
      <c r="DGL568" s="44"/>
      <c r="DGM568" s="45"/>
      <c r="DGN568" s="45"/>
      <c r="DGO568" s="46"/>
      <c r="DGP568" s="47"/>
      <c r="DGQ568" s="80"/>
      <c r="DGR568" s="49"/>
      <c r="DGS568" s="43"/>
      <c r="DGT568" s="44"/>
      <c r="DGU568" s="45"/>
      <c r="DGV568" s="45"/>
      <c r="DGW568" s="46"/>
      <c r="DGX568" s="47"/>
      <c r="DGY568" s="80"/>
      <c r="DGZ568" s="49"/>
      <c r="DHA568" s="43"/>
      <c r="DHB568" s="44"/>
      <c r="DHC568" s="45"/>
      <c r="DHD568" s="45"/>
      <c r="DHE568" s="46"/>
      <c r="DHF568" s="47"/>
      <c r="DHG568" s="80"/>
      <c r="DHH568" s="49"/>
      <c r="DHI568" s="43"/>
      <c r="DHJ568" s="44"/>
      <c r="DHK568" s="45"/>
      <c r="DHL568" s="45"/>
      <c r="DHM568" s="46"/>
      <c r="DHN568" s="47"/>
      <c r="DHO568" s="80"/>
      <c r="DHP568" s="49"/>
      <c r="DHQ568" s="43"/>
      <c r="DHR568" s="44"/>
      <c r="DHS568" s="45"/>
      <c r="DHT568" s="45"/>
      <c r="DHU568" s="46"/>
      <c r="DHV568" s="47"/>
      <c r="DHW568" s="80"/>
      <c r="DHX568" s="49"/>
      <c r="DHY568" s="43"/>
      <c r="DHZ568" s="44"/>
      <c r="DIA568" s="45"/>
      <c r="DIB568" s="45"/>
      <c r="DIC568" s="46"/>
      <c r="DID568" s="47"/>
      <c r="DIE568" s="80"/>
      <c r="DIF568" s="49"/>
      <c r="DIG568" s="43"/>
      <c r="DIH568" s="44"/>
      <c r="DII568" s="45"/>
      <c r="DIJ568" s="45"/>
      <c r="DIK568" s="46"/>
      <c r="DIL568" s="47"/>
      <c r="DIM568" s="80"/>
      <c r="DIN568" s="49"/>
      <c r="DIO568" s="43"/>
      <c r="DIP568" s="44"/>
      <c r="DIQ568" s="45"/>
      <c r="DIR568" s="45"/>
      <c r="DIS568" s="46"/>
      <c r="DIT568" s="47"/>
      <c r="DIU568" s="80"/>
      <c r="DIV568" s="49"/>
      <c r="DIW568" s="43"/>
      <c r="DIX568" s="44"/>
      <c r="DIY568" s="45"/>
      <c r="DIZ568" s="45"/>
      <c r="DJA568" s="46"/>
      <c r="DJB568" s="47"/>
      <c r="DJC568" s="80"/>
      <c r="DJD568" s="49"/>
      <c r="DJE568" s="43"/>
      <c r="DJF568" s="44"/>
      <c r="DJG568" s="45"/>
      <c r="DJH568" s="45"/>
      <c r="DJI568" s="46"/>
      <c r="DJJ568" s="47"/>
      <c r="DJK568" s="80"/>
      <c r="DJL568" s="49"/>
      <c r="DJM568" s="43"/>
      <c r="DJN568" s="44"/>
      <c r="DJO568" s="45"/>
      <c r="DJP568" s="45"/>
      <c r="DJQ568" s="46"/>
      <c r="DJR568" s="47"/>
      <c r="DJS568" s="80"/>
      <c r="DJT568" s="49"/>
      <c r="DJU568" s="43"/>
      <c r="DJV568" s="44"/>
      <c r="DJW568" s="45"/>
      <c r="DJX568" s="45"/>
      <c r="DJY568" s="46"/>
      <c r="DJZ568" s="47"/>
      <c r="DKA568" s="80"/>
      <c r="DKB568" s="49"/>
      <c r="DKC568" s="43"/>
      <c r="DKD568" s="44"/>
      <c r="DKE568" s="45"/>
      <c r="DKF568" s="45"/>
      <c r="DKG568" s="46"/>
      <c r="DKH568" s="47"/>
      <c r="DKI568" s="80"/>
      <c r="DKJ568" s="49"/>
      <c r="DKK568" s="43"/>
      <c r="DKL568" s="44"/>
      <c r="DKM568" s="45"/>
      <c r="DKN568" s="45"/>
      <c r="DKO568" s="46"/>
      <c r="DKP568" s="47"/>
      <c r="DKQ568" s="80"/>
      <c r="DKR568" s="49"/>
      <c r="DKS568" s="43"/>
      <c r="DKT568" s="44"/>
      <c r="DKU568" s="45"/>
      <c r="DKV568" s="45"/>
      <c r="DKW568" s="46"/>
      <c r="DKX568" s="47"/>
      <c r="DKY568" s="80"/>
      <c r="DKZ568" s="49"/>
      <c r="DLA568" s="43"/>
      <c r="DLB568" s="44"/>
      <c r="DLC568" s="45"/>
      <c r="DLD568" s="45"/>
      <c r="DLE568" s="46"/>
      <c r="DLF568" s="47"/>
      <c r="DLG568" s="80"/>
      <c r="DLH568" s="49"/>
      <c r="DLI568" s="43"/>
      <c r="DLJ568" s="44"/>
      <c r="DLK568" s="45"/>
      <c r="DLL568" s="45"/>
      <c r="DLM568" s="46"/>
      <c r="DLN568" s="47"/>
      <c r="DLO568" s="80"/>
      <c r="DLP568" s="49"/>
      <c r="DLQ568" s="43"/>
      <c r="DLR568" s="44"/>
      <c r="DLS568" s="45"/>
      <c r="DLT568" s="45"/>
      <c r="DLU568" s="46"/>
      <c r="DLV568" s="47"/>
      <c r="DLW568" s="80"/>
      <c r="DLX568" s="49"/>
      <c r="DLY568" s="43"/>
      <c r="DLZ568" s="44"/>
      <c r="DMA568" s="45"/>
      <c r="DMB568" s="45"/>
      <c r="DMC568" s="46"/>
      <c r="DMD568" s="47"/>
      <c r="DME568" s="80"/>
      <c r="DMF568" s="49"/>
      <c r="DMG568" s="43"/>
      <c r="DMH568" s="44"/>
      <c r="DMI568" s="45"/>
      <c r="DMJ568" s="45"/>
      <c r="DMK568" s="46"/>
      <c r="DML568" s="47"/>
      <c r="DMM568" s="80"/>
      <c r="DMN568" s="49"/>
      <c r="DMO568" s="43"/>
      <c r="DMP568" s="44"/>
      <c r="DMQ568" s="45"/>
      <c r="DMR568" s="45"/>
      <c r="DMS568" s="46"/>
      <c r="DMT568" s="47"/>
      <c r="DMU568" s="80"/>
      <c r="DMV568" s="49"/>
      <c r="DMW568" s="43"/>
      <c r="DMX568" s="44"/>
      <c r="DMY568" s="45"/>
      <c r="DMZ568" s="45"/>
      <c r="DNA568" s="46"/>
      <c r="DNB568" s="47"/>
      <c r="DNC568" s="80"/>
      <c r="DND568" s="49"/>
      <c r="DNE568" s="43"/>
      <c r="DNF568" s="44"/>
      <c r="DNG568" s="45"/>
      <c r="DNH568" s="45"/>
      <c r="DNI568" s="46"/>
      <c r="DNJ568" s="47"/>
      <c r="DNK568" s="80"/>
      <c r="DNL568" s="49"/>
      <c r="DNM568" s="43"/>
      <c r="DNN568" s="44"/>
      <c r="DNO568" s="45"/>
      <c r="DNP568" s="45"/>
      <c r="DNQ568" s="46"/>
      <c r="DNR568" s="47"/>
      <c r="DNS568" s="80"/>
      <c r="DNT568" s="49"/>
      <c r="DNU568" s="43"/>
      <c r="DNV568" s="44"/>
      <c r="DNW568" s="45"/>
      <c r="DNX568" s="45"/>
      <c r="DNY568" s="46"/>
      <c r="DNZ568" s="47"/>
      <c r="DOA568" s="80"/>
      <c r="DOB568" s="49"/>
      <c r="DOC568" s="43"/>
      <c r="DOD568" s="44"/>
      <c r="DOE568" s="45"/>
      <c r="DOF568" s="45"/>
      <c r="DOG568" s="46"/>
      <c r="DOH568" s="47"/>
      <c r="DOI568" s="80"/>
      <c r="DOJ568" s="49"/>
      <c r="DOK568" s="43"/>
      <c r="DOL568" s="44"/>
      <c r="DOM568" s="45"/>
      <c r="DON568" s="45"/>
      <c r="DOO568" s="46"/>
      <c r="DOP568" s="47"/>
      <c r="DOQ568" s="80"/>
      <c r="DOR568" s="49"/>
      <c r="DOS568" s="43"/>
      <c r="DOT568" s="44"/>
      <c r="DOU568" s="45"/>
      <c r="DOV568" s="45"/>
      <c r="DOW568" s="46"/>
      <c r="DOX568" s="47"/>
      <c r="DOY568" s="80"/>
      <c r="DOZ568" s="49"/>
      <c r="DPA568" s="43"/>
      <c r="DPB568" s="44"/>
      <c r="DPC568" s="45"/>
      <c r="DPD568" s="45"/>
      <c r="DPE568" s="46"/>
      <c r="DPF568" s="47"/>
      <c r="DPG568" s="80"/>
      <c r="DPH568" s="49"/>
      <c r="DPI568" s="43"/>
      <c r="DPJ568" s="44"/>
      <c r="DPK568" s="45"/>
      <c r="DPL568" s="45"/>
      <c r="DPM568" s="46"/>
      <c r="DPN568" s="47"/>
      <c r="DPO568" s="80"/>
      <c r="DPP568" s="49"/>
      <c r="DPQ568" s="43"/>
      <c r="DPR568" s="44"/>
      <c r="DPS568" s="45"/>
      <c r="DPT568" s="45"/>
      <c r="DPU568" s="46"/>
      <c r="DPV568" s="47"/>
      <c r="DPW568" s="80"/>
      <c r="DPX568" s="49"/>
      <c r="DPY568" s="43"/>
      <c r="DPZ568" s="44"/>
      <c r="DQA568" s="45"/>
      <c r="DQB568" s="45"/>
      <c r="DQC568" s="46"/>
      <c r="DQD568" s="47"/>
      <c r="DQE568" s="80"/>
      <c r="DQF568" s="49"/>
      <c r="DQG568" s="43"/>
      <c r="DQH568" s="44"/>
      <c r="DQI568" s="45"/>
      <c r="DQJ568" s="45"/>
      <c r="DQK568" s="46"/>
      <c r="DQL568" s="47"/>
      <c r="DQM568" s="80"/>
      <c r="DQN568" s="49"/>
      <c r="DQO568" s="43"/>
      <c r="DQP568" s="44"/>
      <c r="DQQ568" s="45"/>
      <c r="DQR568" s="45"/>
      <c r="DQS568" s="46"/>
      <c r="DQT568" s="47"/>
      <c r="DQU568" s="80"/>
      <c r="DQV568" s="49"/>
      <c r="DQW568" s="43"/>
      <c r="DQX568" s="44"/>
      <c r="DQY568" s="45"/>
      <c r="DQZ568" s="45"/>
      <c r="DRA568" s="46"/>
      <c r="DRB568" s="47"/>
      <c r="DRC568" s="80"/>
      <c r="DRD568" s="49"/>
      <c r="DRE568" s="43"/>
      <c r="DRF568" s="44"/>
      <c r="DRG568" s="45"/>
      <c r="DRH568" s="45"/>
      <c r="DRI568" s="46"/>
      <c r="DRJ568" s="47"/>
      <c r="DRK568" s="80"/>
      <c r="DRL568" s="49"/>
      <c r="DRM568" s="43"/>
      <c r="DRN568" s="44"/>
      <c r="DRO568" s="45"/>
      <c r="DRP568" s="45"/>
      <c r="DRQ568" s="46"/>
      <c r="DRR568" s="47"/>
      <c r="DRS568" s="80"/>
      <c r="DRT568" s="49"/>
      <c r="DRU568" s="43"/>
      <c r="DRV568" s="44"/>
      <c r="DRW568" s="45"/>
      <c r="DRX568" s="45"/>
      <c r="DRY568" s="46"/>
      <c r="DRZ568" s="47"/>
      <c r="DSA568" s="80"/>
      <c r="DSB568" s="49"/>
      <c r="DSC568" s="43"/>
      <c r="DSD568" s="44"/>
      <c r="DSE568" s="45"/>
      <c r="DSF568" s="45"/>
      <c r="DSG568" s="46"/>
      <c r="DSH568" s="47"/>
      <c r="DSI568" s="80"/>
      <c r="DSJ568" s="49"/>
      <c r="DSK568" s="43"/>
      <c r="DSL568" s="44"/>
      <c r="DSM568" s="45"/>
      <c r="DSN568" s="45"/>
      <c r="DSO568" s="46"/>
      <c r="DSP568" s="47"/>
      <c r="DSQ568" s="80"/>
      <c r="DSR568" s="49"/>
      <c r="DSS568" s="43"/>
      <c r="DST568" s="44"/>
      <c r="DSU568" s="45"/>
      <c r="DSV568" s="45"/>
      <c r="DSW568" s="46"/>
      <c r="DSX568" s="47"/>
      <c r="DSY568" s="80"/>
      <c r="DSZ568" s="49"/>
      <c r="DTA568" s="43"/>
      <c r="DTB568" s="44"/>
      <c r="DTC568" s="45"/>
      <c r="DTD568" s="45"/>
      <c r="DTE568" s="46"/>
      <c r="DTF568" s="47"/>
      <c r="DTG568" s="80"/>
      <c r="DTH568" s="49"/>
      <c r="DTI568" s="43"/>
      <c r="DTJ568" s="44"/>
      <c r="DTK568" s="45"/>
      <c r="DTL568" s="45"/>
      <c r="DTM568" s="46"/>
      <c r="DTN568" s="47"/>
      <c r="DTO568" s="80"/>
      <c r="DTP568" s="49"/>
      <c r="DTQ568" s="43"/>
      <c r="DTR568" s="44"/>
      <c r="DTS568" s="45"/>
      <c r="DTT568" s="45"/>
      <c r="DTU568" s="46"/>
      <c r="DTV568" s="47"/>
      <c r="DTW568" s="80"/>
      <c r="DTX568" s="49"/>
      <c r="DTY568" s="43"/>
      <c r="DTZ568" s="44"/>
      <c r="DUA568" s="45"/>
      <c r="DUB568" s="45"/>
      <c r="DUC568" s="46"/>
      <c r="DUD568" s="47"/>
      <c r="DUE568" s="80"/>
      <c r="DUF568" s="49"/>
      <c r="DUG568" s="43"/>
      <c r="DUH568" s="44"/>
      <c r="DUI568" s="45"/>
      <c r="DUJ568" s="45"/>
      <c r="DUK568" s="46"/>
      <c r="DUL568" s="47"/>
      <c r="DUM568" s="80"/>
      <c r="DUN568" s="49"/>
      <c r="DUO568" s="43"/>
      <c r="DUP568" s="44"/>
      <c r="DUQ568" s="45"/>
      <c r="DUR568" s="45"/>
      <c r="DUS568" s="46"/>
      <c r="DUT568" s="47"/>
      <c r="DUU568" s="80"/>
      <c r="DUV568" s="49"/>
      <c r="DUW568" s="43"/>
      <c r="DUX568" s="44"/>
      <c r="DUY568" s="45"/>
      <c r="DUZ568" s="45"/>
      <c r="DVA568" s="46"/>
      <c r="DVB568" s="47"/>
      <c r="DVC568" s="80"/>
      <c r="DVD568" s="49"/>
      <c r="DVE568" s="43"/>
      <c r="DVF568" s="44"/>
      <c r="DVG568" s="45"/>
      <c r="DVH568" s="45"/>
      <c r="DVI568" s="46"/>
      <c r="DVJ568" s="47"/>
      <c r="DVK568" s="80"/>
      <c r="DVL568" s="49"/>
      <c r="DVM568" s="43"/>
      <c r="DVN568" s="44"/>
      <c r="DVO568" s="45"/>
      <c r="DVP568" s="45"/>
      <c r="DVQ568" s="46"/>
      <c r="DVR568" s="47"/>
      <c r="DVS568" s="80"/>
      <c r="DVT568" s="49"/>
      <c r="DVU568" s="43"/>
      <c r="DVV568" s="44"/>
      <c r="DVW568" s="45"/>
      <c r="DVX568" s="45"/>
      <c r="DVY568" s="46"/>
      <c r="DVZ568" s="47"/>
      <c r="DWA568" s="80"/>
      <c r="DWB568" s="49"/>
      <c r="DWC568" s="43"/>
      <c r="DWD568" s="44"/>
      <c r="DWE568" s="45"/>
      <c r="DWF568" s="45"/>
      <c r="DWG568" s="46"/>
      <c r="DWH568" s="47"/>
      <c r="DWI568" s="80"/>
      <c r="DWJ568" s="49"/>
      <c r="DWK568" s="43"/>
      <c r="DWL568" s="44"/>
      <c r="DWM568" s="45"/>
      <c r="DWN568" s="45"/>
      <c r="DWO568" s="46"/>
      <c r="DWP568" s="47"/>
      <c r="DWQ568" s="80"/>
      <c r="DWR568" s="49"/>
      <c r="DWS568" s="43"/>
      <c r="DWT568" s="44"/>
      <c r="DWU568" s="45"/>
      <c r="DWV568" s="45"/>
      <c r="DWW568" s="46"/>
      <c r="DWX568" s="47"/>
      <c r="DWY568" s="80"/>
      <c r="DWZ568" s="49"/>
      <c r="DXA568" s="43"/>
      <c r="DXB568" s="44"/>
      <c r="DXC568" s="45"/>
      <c r="DXD568" s="45"/>
      <c r="DXE568" s="46"/>
      <c r="DXF568" s="47"/>
      <c r="DXG568" s="80"/>
      <c r="DXH568" s="49"/>
      <c r="DXI568" s="43"/>
      <c r="DXJ568" s="44"/>
      <c r="DXK568" s="45"/>
      <c r="DXL568" s="45"/>
      <c r="DXM568" s="46"/>
      <c r="DXN568" s="47"/>
      <c r="DXO568" s="80"/>
      <c r="DXP568" s="49"/>
      <c r="DXQ568" s="43"/>
      <c r="DXR568" s="44"/>
      <c r="DXS568" s="45"/>
      <c r="DXT568" s="45"/>
      <c r="DXU568" s="46"/>
      <c r="DXV568" s="47"/>
      <c r="DXW568" s="80"/>
      <c r="DXX568" s="49"/>
      <c r="DXY568" s="43"/>
      <c r="DXZ568" s="44"/>
      <c r="DYA568" s="45"/>
      <c r="DYB568" s="45"/>
      <c r="DYC568" s="46"/>
      <c r="DYD568" s="47"/>
      <c r="DYE568" s="80"/>
      <c r="DYF568" s="49"/>
      <c r="DYG568" s="43"/>
      <c r="DYH568" s="44"/>
      <c r="DYI568" s="45"/>
      <c r="DYJ568" s="45"/>
      <c r="DYK568" s="46"/>
      <c r="DYL568" s="47"/>
      <c r="DYM568" s="80"/>
      <c r="DYN568" s="49"/>
      <c r="DYO568" s="43"/>
      <c r="DYP568" s="44"/>
      <c r="DYQ568" s="45"/>
      <c r="DYR568" s="45"/>
      <c r="DYS568" s="46"/>
      <c r="DYT568" s="47"/>
      <c r="DYU568" s="80"/>
      <c r="DYV568" s="49"/>
      <c r="DYW568" s="43"/>
      <c r="DYX568" s="44"/>
      <c r="DYY568" s="45"/>
      <c r="DYZ568" s="45"/>
      <c r="DZA568" s="46"/>
      <c r="DZB568" s="47"/>
      <c r="DZC568" s="80"/>
      <c r="DZD568" s="49"/>
      <c r="DZE568" s="43"/>
      <c r="DZF568" s="44"/>
      <c r="DZG568" s="45"/>
      <c r="DZH568" s="45"/>
      <c r="DZI568" s="46"/>
      <c r="DZJ568" s="47"/>
      <c r="DZK568" s="80"/>
      <c r="DZL568" s="49"/>
      <c r="DZM568" s="43"/>
      <c r="DZN568" s="44"/>
      <c r="DZO568" s="45"/>
      <c r="DZP568" s="45"/>
      <c r="DZQ568" s="46"/>
      <c r="DZR568" s="47"/>
      <c r="DZS568" s="80"/>
      <c r="DZT568" s="49"/>
      <c r="DZU568" s="43"/>
      <c r="DZV568" s="44"/>
      <c r="DZW568" s="45"/>
      <c r="DZX568" s="45"/>
      <c r="DZY568" s="46"/>
      <c r="DZZ568" s="47"/>
      <c r="EAA568" s="80"/>
      <c r="EAB568" s="49"/>
      <c r="EAC568" s="43"/>
      <c r="EAD568" s="44"/>
      <c r="EAE568" s="45"/>
      <c r="EAF568" s="45"/>
      <c r="EAG568" s="46"/>
      <c r="EAH568" s="47"/>
      <c r="EAI568" s="80"/>
      <c r="EAJ568" s="49"/>
      <c r="EAK568" s="43"/>
      <c r="EAL568" s="44"/>
      <c r="EAM568" s="45"/>
      <c r="EAN568" s="45"/>
      <c r="EAO568" s="46"/>
      <c r="EAP568" s="47"/>
      <c r="EAQ568" s="80"/>
      <c r="EAR568" s="49"/>
      <c r="EAS568" s="43"/>
      <c r="EAT568" s="44"/>
      <c r="EAU568" s="45"/>
      <c r="EAV568" s="45"/>
      <c r="EAW568" s="46"/>
      <c r="EAX568" s="47"/>
      <c r="EAY568" s="80"/>
      <c r="EAZ568" s="49"/>
      <c r="EBA568" s="43"/>
      <c r="EBB568" s="44"/>
      <c r="EBC568" s="45"/>
      <c r="EBD568" s="45"/>
      <c r="EBE568" s="46"/>
      <c r="EBF568" s="47"/>
      <c r="EBG568" s="80"/>
      <c r="EBH568" s="49"/>
      <c r="EBI568" s="43"/>
      <c r="EBJ568" s="44"/>
      <c r="EBK568" s="45"/>
      <c r="EBL568" s="45"/>
      <c r="EBM568" s="46"/>
      <c r="EBN568" s="47"/>
      <c r="EBO568" s="80"/>
      <c r="EBP568" s="49"/>
      <c r="EBQ568" s="43"/>
      <c r="EBR568" s="44"/>
      <c r="EBS568" s="45"/>
      <c r="EBT568" s="45"/>
      <c r="EBU568" s="46"/>
      <c r="EBV568" s="47"/>
      <c r="EBW568" s="80"/>
      <c r="EBX568" s="49"/>
      <c r="EBY568" s="43"/>
      <c r="EBZ568" s="44"/>
      <c r="ECA568" s="45"/>
      <c r="ECB568" s="45"/>
      <c r="ECC568" s="46"/>
      <c r="ECD568" s="47"/>
      <c r="ECE568" s="80"/>
      <c r="ECF568" s="49"/>
      <c r="ECG568" s="43"/>
      <c r="ECH568" s="44"/>
      <c r="ECI568" s="45"/>
      <c r="ECJ568" s="45"/>
      <c r="ECK568" s="46"/>
      <c r="ECL568" s="47"/>
      <c r="ECM568" s="80"/>
      <c r="ECN568" s="49"/>
      <c r="ECO568" s="43"/>
      <c r="ECP568" s="44"/>
      <c r="ECQ568" s="45"/>
      <c r="ECR568" s="45"/>
      <c r="ECS568" s="46"/>
      <c r="ECT568" s="47"/>
      <c r="ECU568" s="80"/>
      <c r="ECV568" s="49"/>
      <c r="ECW568" s="43"/>
      <c r="ECX568" s="44"/>
      <c r="ECY568" s="45"/>
      <c r="ECZ568" s="45"/>
      <c r="EDA568" s="46"/>
      <c r="EDB568" s="47"/>
      <c r="EDC568" s="80"/>
      <c r="EDD568" s="49"/>
      <c r="EDE568" s="43"/>
      <c r="EDF568" s="44"/>
      <c r="EDG568" s="45"/>
      <c r="EDH568" s="45"/>
      <c r="EDI568" s="46"/>
      <c r="EDJ568" s="47"/>
      <c r="EDK568" s="80"/>
      <c r="EDL568" s="49"/>
      <c r="EDM568" s="43"/>
      <c r="EDN568" s="44"/>
      <c r="EDO568" s="45"/>
      <c r="EDP568" s="45"/>
      <c r="EDQ568" s="46"/>
      <c r="EDR568" s="47"/>
      <c r="EDS568" s="80"/>
      <c r="EDT568" s="49"/>
      <c r="EDU568" s="43"/>
      <c r="EDV568" s="44"/>
      <c r="EDW568" s="45"/>
      <c r="EDX568" s="45"/>
      <c r="EDY568" s="46"/>
      <c r="EDZ568" s="47"/>
      <c r="EEA568" s="80"/>
      <c r="EEB568" s="49"/>
      <c r="EEC568" s="43"/>
      <c r="EED568" s="44"/>
      <c r="EEE568" s="45"/>
      <c r="EEF568" s="45"/>
      <c r="EEG568" s="46"/>
      <c r="EEH568" s="47"/>
      <c r="EEI568" s="80"/>
      <c r="EEJ568" s="49"/>
      <c r="EEK568" s="43"/>
      <c r="EEL568" s="44"/>
      <c r="EEM568" s="45"/>
      <c r="EEN568" s="45"/>
      <c r="EEO568" s="46"/>
      <c r="EEP568" s="47"/>
      <c r="EEQ568" s="80"/>
      <c r="EER568" s="49"/>
      <c r="EES568" s="43"/>
      <c r="EET568" s="44"/>
      <c r="EEU568" s="45"/>
      <c r="EEV568" s="45"/>
      <c r="EEW568" s="46"/>
      <c r="EEX568" s="47"/>
      <c r="EEY568" s="80"/>
      <c r="EEZ568" s="49"/>
      <c r="EFA568" s="43"/>
      <c r="EFB568" s="44"/>
      <c r="EFC568" s="45"/>
      <c r="EFD568" s="45"/>
      <c r="EFE568" s="46"/>
      <c r="EFF568" s="47"/>
      <c r="EFG568" s="80"/>
      <c r="EFH568" s="49"/>
      <c r="EFI568" s="43"/>
      <c r="EFJ568" s="44"/>
      <c r="EFK568" s="45"/>
      <c r="EFL568" s="45"/>
      <c r="EFM568" s="46"/>
      <c r="EFN568" s="47"/>
      <c r="EFO568" s="80"/>
      <c r="EFP568" s="49"/>
      <c r="EFQ568" s="43"/>
      <c r="EFR568" s="44"/>
      <c r="EFS568" s="45"/>
      <c r="EFT568" s="45"/>
      <c r="EFU568" s="46"/>
      <c r="EFV568" s="47"/>
      <c r="EFW568" s="80"/>
      <c r="EFX568" s="49"/>
      <c r="EFY568" s="43"/>
      <c r="EFZ568" s="44"/>
      <c r="EGA568" s="45"/>
      <c r="EGB568" s="45"/>
      <c r="EGC568" s="46"/>
      <c r="EGD568" s="47"/>
      <c r="EGE568" s="80"/>
      <c r="EGF568" s="49"/>
      <c r="EGG568" s="43"/>
      <c r="EGH568" s="44"/>
      <c r="EGI568" s="45"/>
      <c r="EGJ568" s="45"/>
      <c r="EGK568" s="46"/>
      <c r="EGL568" s="47"/>
      <c r="EGM568" s="80"/>
      <c r="EGN568" s="49"/>
      <c r="EGO568" s="43"/>
      <c r="EGP568" s="44"/>
      <c r="EGQ568" s="45"/>
      <c r="EGR568" s="45"/>
      <c r="EGS568" s="46"/>
      <c r="EGT568" s="47"/>
      <c r="EGU568" s="80"/>
      <c r="EGV568" s="49"/>
      <c r="EGW568" s="43"/>
      <c r="EGX568" s="44"/>
      <c r="EGY568" s="45"/>
      <c r="EGZ568" s="45"/>
      <c r="EHA568" s="46"/>
      <c r="EHB568" s="47"/>
      <c r="EHC568" s="80"/>
      <c r="EHD568" s="49"/>
      <c r="EHE568" s="43"/>
      <c r="EHF568" s="44"/>
      <c r="EHG568" s="45"/>
      <c r="EHH568" s="45"/>
      <c r="EHI568" s="46"/>
      <c r="EHJ568" s="47"/>
      <c r="EHK568" s="80"/>
      <c r="EHL568" s="49"/>
      <c r="EHM568" s="43"/>
      <c r="EHN568" s="44"/>
      <c r="EHO568" s="45"/>
      <c r="EHP568" s="45"/>
      <c r="EHQ568" s="46"/>
      <c r="EHR568" s="47"/>
      <c r="EHS568" s="80"/>
      <c r="EHT568" s="49"/>
      <c r="EHU568" s="43"/>
      <c r="EHV568" s="44"/>
      <c r="EHW568" s="45"/>
      <c r="EHX568" s="45"/>
      <c r="EHY568" s="46"/>
      <c r="EHZ568" s="47"/>
      <c r="EIA568" s="80"/>
      <c r="EIB568" s="49"/>
      <c r="EIC568" s="43"/>
      <c r="EID568" s="44"/>
      <c r="EIE568" s="45"/>
      <c r="EIF568" s="45"/>
      <c r="EIG568" s="46"/>
      <c r="EIH568" s="47"/>
      <c r="EII568" s="80"/>
      <c r="EIJ568" s="49"/>
      <c r="EIK568" s="43"/>
      <c r="EIL568" s="44"/>
      <c r="EIM568" s="45"/>
      <c r="EIN568" s="45"/>
      <c r="EIO568" s="46"/>
      <c r="EIP568" s="47"/>
      <c r="EIQ568" s="80"/>
      <c r="EIR568" s="49"/>
      <c r="EIS568" s="43"/>
      <c r="EIT568" s="44"/>
      <c r="EIU568" s="45"/>
      <c r="EIV568" s="45"/>
      <c r="EIW568" s="46"/>
      <c r="EIX568" s="47"/>
      <c r="EIY568" s="80"/>
      <c r="EIZ568" s="49"/>
      <c r="EJA568" s="43"/>
      <c r="EJB568" s="44"/>
      <c r="EJC568" s="45"/>
      <c r="EJD568" s="45"/>
      <c r="EJE568" s="46"/>
      <c r="EJF568" s="47"/>
      <c r="EJG568" s="80"/>
      <c r="EJH568" s="49"/>
      <c r="EJI568" s="43"/>
      <c r="EJJ568" s="44"/>
      <c r="EJK568" s="45"/>
      <c r="EJL568" s="45"/>
      <c r="EJM568" s="46"/>
      <c r="EJN568" s="47"/>
      <c r="EJO568" s="80"/>
      <c r="EJP568" s="49"/>
      <c r="EJQ568" s="43"/>
      <c r="EJR568" s="44"/>
      <c r="EJS568" s="45"/>
      <c r="EJT568" s="45"/>
      <c r="EJU568" s="46"/>
      <c r="EJV568" s="47"/>
      <c r="EJW568" s="80"/>
      <c r="EJX568" s="49"/>
      <c r="EJY568" s="43"/>
      <c r="EJZ568" s="44"/>
      <c r="EKA568" s="45"/>
      <c r="EKB568" s="45"/>
      <c r="EKC568" s="46"/>
      <c r="EKD568" s="47"/>
      <c r="EKE568" s="80"/>
      <c r="EKF568" s="49"/>
      <c r="EKG568" s="43"/>
      <c r="EKH568" s="44"/>
      <c r="EKI568" s="45"/>
      <c r="EKJ568" s="45"/>
      <c r="EKK568" s="46"/>
      <c r="EKL568" s="47"/>
      <c r="EKM568" s="80"/>
      <c r="EKN568" s="49"/>
      <c r="EKO568" s="43"/>
      <c r="EKP568" s="44"/>
      <c r="EKQ568" s="45"/>
      <c r="EKR568" s="45"/>
      <c r="EKS568" s="46"/>
      <c r="EKT568" s="47"/>
      <c r="EKU568" s="80"/>
      <c r="EKV568" s="49"/>
      <c r="EKW568" s="43"/>
      <c r="EKX568" s="44"/>
      <c r="EKY568" s="45"/>
      <c r="EKZ568" s="45"/>
      <c r="ELA568" s="46"/>
      <c r="ELB568" s="47"/>
      <c r="ELC568" s="80"/>
      <c r="ELD568" s="49"/>
      <c r="ELE568" s="43"/>
      <c r="ELF568" s="44"/>
      <c r="ELG568" s="45"/>
      <c r="ELH568" s="45"/>
      <c r="ELI568" s="46"/>
      <c r="ELJ568" s="47"/>
      <c r="ELK568" s="80"/>
      <c r="ELL568" s="49"/>
      <c r="ELM568" s="43"/>
      <c r="ELN568" s="44"/>
      <c r="ELO568" s="45"/>
      <c r="ELP568" s="45"/>
      <c r="ELQ568" s="46"/>
      <c r="ELR568" s="47"/>
      <c r="ELS568" s="80"/>
      <c r="ELT568" s="49"/>
      <c r="ELU568" s="43"/>
      <c r="ELV568" s="44"/>
      <c r="ELW568" s="45"/>
      <c r="ELX568" s="45"/>
      <c r="ELY568" s="46"/>
      <c r="ELZ568" s="47"/>
      <c r="EMA568" s="80"/>
      <c r="EMB568" s="49"/>
      <c r="EMC568" s="43"/>
      <c r="EMD568" s="44"/>
      <c r="EME568" s="45"/>
      <c r="EMF568" s="45"/>
      <c r="EMG568" s="46"/>
      <c r="EMH568" s="47"/>
      <c r="EMI568" s="80"/>
      <c r="EMJ568" s="49"/>
      <c r="EMK568" s="43"/>
      <c r="EML568" s="44"/>
      <c r="EMM568" s="45"/>
      <c r="EMN568" s="45"/>
      <c r="EMO568" s="46"/>
      <c r="EMP568" s="47"/>
      <c r="EMQ568" s="80"/>
      <c r="EMR568" s="49"/>
      <c r="EMS568" s="43"/>
      <c r="EMT568" s="44"/>
      <c r="EMU568" s="45"/>
      <c r="EMV568" s="45"/>
      <c r="EMW568" s="46"/>
      <c r="EMX568" s="47"/>
      <c r="EMY568" s="80"/>
      <c r="EMZ568" s="49"/>
      <c r="ENA568" s="43"/>
      <c r="ENB568" s="44"/>
      <c r="ENC568" s="45"/>
      <c r="END568" s="45"/>
      <c r="ENE568" s="46"/>
      <c r="ENF568" s="47"/>
      <c r="ENG568" s="80"/>
      <c r="ENH568" s="49"/>
      <c r="ENI568" s="43"/>
      <c r="ENJ568" s="44"/>
      <c r="ENK568" s="45"/>
      <c r="ENL568" s="45"/>
      <c r="ENM568" s="46"/>
      <c r="ENN568" s="47"/>
      <c r="ENO568" s="80"/>
      <c r="ENP568" s="49"/>
      <c r="ENQ568" s="43"/>
      <c r="ENR568" s="44"/>
      <c r="ENS568" s="45"/>
      <c r="ENT568" s="45"/>
      <c r="ENU568" s="46"/>
      <c r="ENV568" s="47"/>
      <c r="ENW568" s="80"/>
      <c r="ENX568" s="49"/>
      <c r="ENY568" s="43"/>
      <c r="ENZ568" s="44"/>
      <c r="EOA568" s="45"/>
      <c r="EOB568" s="45"/>
      <c r="EOC568" s="46"/>
      <c r="EOD568" s="47"/>
      <c r="EOE568" s="80"/>
      <c r="EOF568" s="49"/>
      <c r="EOG568" s="43"/>
      <c r="EOH568" s="44"/>
      <c r="EOI568" s="45"/>
      <c r="EOJ568" s="45"/>
      <c r="EOK568" s="46"/>
      <c r="EOL568" s="47"/>
      <c r="EOM568" s="80"/>
      <c r="EON568" s="49"/>
      <c r="EOO568" s="43"/>
      <c r="EOP568" s="44"/>
      <c r="EOQ568" s="45"/>
      <c r="EOR568" s="45"/>
      <c r="EOS568" s="46"/>
      <c r="EOT568" s="47"/>
      <c r="EOU568" s="80"/>
      <c r="EOV568" s="49"/>
      <c r="EOW568" s="43"/>
      <c r="EOX568" s="44"/>
      <c r="EOY568" s="45"/>
      <c r="EOZ568" s="45"/>
      <c r="EPA568" s="46"/>
      <c r="EPB568" s="47"/>
      <c r="EPC568" s="80"/>
      <c r="EPD568" s="49"/>
      <c r="EPE568" s="43"/>
      <c r="EPF568" s="44"/>
      <c r="EPG568" s="45"/>
      <c r="EPH568" s="45"/>
      <c r="EPI568" s="46"/>
      <c r="EPJ568" s="47"/>
      <c r="EPK568" s="80"/>
      <c r="EPL568" s="49"/>
      <c r="EPM568" s="43"/>
      <c r="EPN568" s="44"/>
      <c r="EPO568" s="45"/>
      <c r="EPP568" s="45"/>
      <c r="EPQ568" s="46"/>
      <c r="EPR568" s="47"/>
      <c r="EPS568" s="80"/>
      <c r="EPT568" s="49"/>
      <c r="EPU568" s="43"/>
      <c r="EPV568" s="44"/>
      <c r="EPW568" s="45"/>
      <c r="EPX568" s="45"/>
      <c r="EPY568" s="46"/>
      <c r="EPZ568" s="47"/>
      <c r="EQA568" s="80"/>
      <c r="EQB568" s="49"/>
      <c r="EQC568" s="43"/>
      <c r="EQD568" s="44"/>
      <c r="EQE568" s="45"/>
      <c r="EQF568" s="45"/>
      <c r="EQG568" s="46"/>
      <c r="EQH568" s="47"/>
      <c r="EQI568" s="80"/>
      <c r="EQJ568" s="49"/>
      <c r="EQK568" s="43"/>
      <c r="EQL568" s="44"/>
      <c r="EQM568" s="45"/>
      <c r="EQN568" s="45"/>
      <c r="EQO568" s="46"/>
      <c r="EQP568" s="47"/>
      <c r="EQQ568" s="80"/>
      <c r="EQR568" s="49"/>
      <c r="EQS568" s="43"/>
      <c r="EQT568" s="44"/>
      <c r="EQU568" s="45"/>
      <c r="EQV568" s="45"/>
      <c r="EQW568" s="46"/>
      <c r="EQX568" s="47"/>
      <c r="EQY568" s="80"/>
      <c r="EQZ568" s="49"/>
      <c r="ERA568" s="43"/>
      <c r="ERB568" s="44"/>
      <c r="ERC568" s="45"/>
      <c r="ERD568" s="45"/>
      <c r="ERE568" s="46"/>
      <c r="ERF568" s="47"/>
      <c r="ERG568" s="80"/>
      <c r="ERH568" s="49"/>
      <c r="ERI568" s="43"/>
      <c r="ERJ568" s="44"/>
      <c r="ERK568" s="45"/>
      <c r="ERL568" s="45"/>
      <c r="ERM568" s="46"/>
      <c r="ERN568" s="47"/>
      <c r="ERO568" s="80"/>
      <c r="ERP568" s="49"/>
      <c r="ERQ568" s="43"/>
      <c r="ERR568" s="44"/>
      <c r="ERS568" s="45"/>
      <c r="ERT568" s="45"/>
      <c r="ERU568" s="46"/>
      <c r="ERV568" s="47"/>
      <c r="ERW568" s="80"/>
      <c r="ERX568" s="49"/>
      <c r="ERY568" s="43"/>
      <c r="ERZ568" s="44"/>
      <c r="ESA568" s="45"/>
      <c r="ESB568" s="45"/>
      <c r="ESC568" s="46"/>
      <c r="ESD568" s="47"/>
      <c r="ESE568" s="80"/>
      <c r="ESF568" s="49"/>
      <c r="ESG568" s="43"/>
      <c r="ESH568" s="44"/>
      <c r="ESI568" s="45"/>
      <c r="ESJ568" s="45"/>
      <c r="ESK568" s="46"/>
      <c r="ESL568" s="47"/>
      <c r="ESM568" s="80"/>
      <c r="ESN568" s="49"/>
      <c r="ESO568" s="43"/>
      <c r="ESP568" s="44"/>
      <c r="ESQ568" s="45"/>
      <c r="ESR568" s="45"/>
      <c r="ESS568" s="46"/>
      <c r="EST568" s="47"/>
      <c r="ESU568" s="80"/>
      <c r="ESV568" s="49"/>
      <c r="ESW568" s="43"/>
      <c r="ESX568" s="44"/>
      <c r="ESY568" s="45"/>
      <c r="ESZ568" s="45"/>
      <c r="ETA568" s="46"/>
      <c r="ETB568" s="47"/>
      <c r="ETC568" s="80"/>
      <c r="ETD568" s="49"/>
      <c r="ETE568" s="43"/>
      <c r="ETF568" s="44"/>
      <c r="ETG568" s="45"/>
      <c r="ETH568" s="45"/>
      <c r="ETI568" s="46"/>
      <c r="ETJ568" s="47"/>
      <c r="ETK568" s="80"/>
      <c r="ETL568" s="49"/>
      <c r="ETM568" s="43"/>
      <c r="ETN568" s="44"/>
      <c r="ETO568" s="45"/>
      <c r="ETP568" s="45"/>
      <c r="ETQ568" s="46"/>
      <c r="ETR568" s="47"/>
      <c r="ETS568" s="80"/>
      <c r="ETT568" s="49"/>
      <c r="ETU568" s="43"/>
      <c r="ETV568" s="44"/>
      <c r="ETW568" s="45"/>
      <c r="ETX568" s="45"/>
      <c r="ETY568" s="46"/>
      <c r="ETZ568" s="47"/>
      <c r="EUA568" s="80"/>
      <c r="EUB568" s="49"/>
      <c r="EUC568" s="43"/>
      <c r="EUD568" s="44"/>
      <c r="EUE568" s="45"/>
      <c r="EUF568" s="45"/>
      <c r="EUG568" s="46"/>
      <c r="EUH568" s="47"/>
      <c r="EUI568" s="80"/>
      <c r="EUJ568" s="49"/>
      <c r="EUK568" s="43"/>
      <c r="EUL568" s="44"/>
      <c r="EUM568" s="45"/>
      <c r="EUN568" s="45"/>
      <c r="EUO568" s="46"/>
      <c r="EUP568" s="47"/>
      <c r="EUQ568" s="80"/>
      <c r="EUR568" s="49"/>
      <c r="EUS568" s="43"/>
      <c r="EUT568" s="44"/>
      <c r="EUU568" s="45"/>
      <c r="EUV568" s="45"/>
      <c r="EUW568" s="46"/>
      <c r="EUX568" s="47"/>
      <c r="EUY568" s="80"/>
      <c r="EUZ568" s="49"/>
      <c r="EVA568" s="43"/>
      <c r="EVB568" s="44"/>
      <c r="EVC568" s="45"/>
      <c r="EVD568" s="45"/>
      <c r="EVE568" s="46"/>
      <c r="EVF568" s="47"/>
      <c r="EVG568" s="80"/>
      <c r="EVH568" s="49"/>
      <c r="EVI568" s="43"/>
      <c r="EVJ568" s="44"/>
      <c r="EVK568" s="45"/>
      <c r="EVL568" s="45"/>
      <c r="EVM568" s="46"/>
      <c r="EVN568" s="47"/>
      <c r="EVO568" s="80"/>
      <c r="EVP568" s="49"/>
      <c r="EVQ568" s="43"/>
      <c r="EVR568" s="44"/>
      <c r="EVS568" s="45"/>
      <c r="EVT568" s="45"/>
      <c r="EVU568" s="46"/>
      <c r="EVV568" s="47"/>
      <c r="EVW568" s="80"/>
      <c r="EVX568" s="49"/>
      <c r="EVY568" s="43"/>
      <c r="EVZ568" s="44"/>
      <c r="EWA568" s="45"/>
      <c r="EWB568" s="45"/>
      <c r="EWC568" s="46"/>
      <c r="EWD568" s="47"/>
      <c r="EWE568" s="80"/>
      <c r="EWF568" s="49"/>
      <c r="EWG568" s="43"/>
      <c r="EWH568" s="44"/>
      <c r="EWI568" s="45"/>
      <c r="EWJ568" s="45"/>
      <c r="EWK568" s="46"/>
      <c r="EWL568" s="47"/>
      <c r="EWM568" s="80"/>
      <c r="EWN568" s="49"/>
      <c r="EWO568" s="43"/>
      <c r="EWP568" s="44"/>
      <c r="EWQ568" s="45"/>
      <c r="EWR568" s="45"/>
      <c r="EWS568" s="46"/>
      <c r="EWT568" s="47"/>
      <c r="EWU568" s="80"/>
      <c r="EWV568" s="49"/>
      <c r="EWW568" s="43"/>
      <c r="EWX568" s="44"/>
      <c r="EWY568" s="45"/>
      <c r="EWZ568" s="45"/>
      <c r="EXA568" s="46"/>
      <c r="EXB568" s="47"/>
      <c r="EXC568" s="80"/>
      <c r="EXD568" s="49"/>
      <c r="EXE568" s="43"/>
      <c r="EXF568" s="44"/>
      <c r="EXG568" s="45"/>
      <c r="EXH568" s="45"/>
      <c r="EXI568" s="46"/>
      <c r="EXJ568" s="47"/>
      <c r="EXK568" s="80"/>
      <c r="EXL568" s="49"/>
      <c r="EXM568" s="43"/>
      <c r="EXN568" s="44"/>
      <c r="EXO568" s="45"/>
      <c r="EXP568" s="45"/>
      <c r="EXQ568" s="46"/>
      <c r="EXR568" s="47"/>
      <c r="EXS568" s="80"/>
      <c r="EXT568" s="49"/>
      <c r="EXU568" s="43"/>
      <c r="EXV568" s="44"/>
      <c r="EXW568" s="45"/>
      <c r="EXX568" s="45"/>
      <c r="EXY568" s="46"/>
      <c r="EXZ568" s="47"/>
      <c r="EYA568" s="80"/>
      <c r="EYB568" s="49"/>
      <c r="EYC568" s="43"/>
      <c r="EYD568" s="44"/>
      <c r="EYE568" s="45"/>
      <c r="EYF568" s="45"/>
      <c r="EYG568" s="46"/>
      <c r="EYH568" s="47"/>
      <c r="EYI568" s="80"/>
      <c r="EYJ568" s="49"/>
      <c r="EYK568" s="43"/>
      <c r="EYL568" s="44"/>
      <c r="EYM568" s="45"/>
      <c r="EYN568" s="45"/>
      <c r="EYO568" s="46"/>
      <c r="EYP568" s="47"/>
      <c r="EYQ568" s="80"/>
      <c r="EYR568" s="49"/>
      <c r="EYS568" s="43"/>
      <c r="EYT568" s="44"/>
      <c r="EYU568" s="45"/>
      <c r="EYV568" s="45"/>
      <c r="EYW568" s="46"/>
      <c r="EYX568" s="47"/>
      <c r="EYY568" s="80"/>
      <c r="EYZ568" s="49"/>
      <c r="EZA568" s="43"/>
      <c r="EZB568" s="44"/>
      <c r="EZC568" s="45"/>
      <c r="EZD568" s="45"/>
      <c r="EZE568" s="46"/>
      <c r="EZF568" s="47"/>
      <c r="EZG568" s="80"/>
      <c r="EZH568" s="49"/>
      <c r="EZI568" s="43"/>
      <c r="EZJ568" s="44"/>
      <c r="EZK568" s="45"/>
      <c r="EZL568" s="45"/>
      <c r="EZM568" s="46"/>
      <c r="EZN568" s="47"/>
      <c r="EZO568" s="80"/>
      <c r="EZP568" s="49"/>
      <c r="EZQ568" s="43"/>
      <c r="EZR568" s="44"/>
      <c r="EZS568" s="45"/>
      <c r="EZT568" s="45"/>
      <c r="EZU568" s="46"/>
      <c r="EZV568" s="47"/>
      <c r="EZW568" s="80"/>
      <c r="EZX568" s="49"/>
      <c r="EZY568" s="43"/>
      <c r="EZZ568" s="44"/>
      <c r="FAA568" s="45"/>
      <c r="FAB568" s="45"/>
      <c r="FAC568" s="46"/>
      <c r="FAD568" s="47"/>
      <c r="FAE568" s="80"/>
      <c r="FAF568" s="49"/>
      <c r="FAG568" s="43"/>
      <c r="FAH568" s="44"/>
      <c r="FAI568" s="45"/>
      <c r="FAJ568" s="45"/>
      <c r="FAK568" s="46"/>
      <c r="FAL568" s="47"/>
      <c r="FAM568" s="80"/>
      <c r="FAN568" s="49"/>
      <c r="FAO568" s="43"/>
      <c r="FAP568" s="44"/>
      <c r="FAQ568" s="45"/>
      <c r="FAR568" s="45"/>
      <c r="FAS568" s="46"/>
      <c r="FAT568" s="47"/>
      <c r="FAU568" s="80"/>
      <c r="FAV568" s="49"/>
      <c r="FAW568" s="43"/>
      <c r="FAX568" s="44"/>
      <c r="FAY568" s="45"/>
      <c r="FAZ568" s="45"/>
      <c r="FBA568" s="46"/>
      <c r="FBB568" s="47"/>
      <c r="FBC568" s="80"/>
      <c r="FBD568" s="49"/>
      <c r="FBE568" s="43"/>
      <c r="FBF568" s="44"/>
      <c r="FBG568" s="45"/>
      <c r="FBH568" s="45"/>
      <c r="FBI568" s="46"/>
      <c r="FBJ568" s="47"/>
      <c r="FBK568" s="80"/>
      <c r="FBL568" s="49"/>
      <c r="FBM568" s="43"/>
      <c r="FBN568" s="44"/>
      <c r="FBO568" s="45"/>
      <c r="FBP568" s="45"/>
      <c r="FBQ568" s="46"/>
      <c r="FBR568" s="47"/>
      <c r="FBS568" s="80"/>
      <c r="FBT568" s="49"/>
      <c r="FBU568" s="43"/>
      <c r="FBV568" s="44"/>
      <c r="FBW568" s="45"/>
      <c r="FBX568" s="45"/>
      <c r="FBY568" s="46"/>
      <c r="FBZ568" s="47"/>
      <c r="FCA568" s="80"/>
      <c r="FCB568" s="49"/>
      <c r="FCC568" s="43"/>
      <c r="FCD568" s="44"/>
      <c r="FCE568" s="45"/>
      <c r="FCF568" s="45"/>
      <c r="FCG568" s="46"/>
      <c r="FCH568" s="47"/>
      <c r="FCI568" s="80"/>
      <c r="FCJ568" s="49"/>
      <c r="FCK568" s="43"/>
      <c r="FCL568" s="44"/>
      <c r="FCM568" s="45"/>
      <c r="FCN568" s="45"/>
      <c r="FCO568" s="46"/>
      <c r="FCP568" s="47"/>
      <c r="FCQ568" s="80"/>
      <c r="FCR568" s="49"/>
      <c r="FCS568" s="43"/>
      <c r="FCT568" s="44"/>
      <c r="FCU568" s="45"/>
      <c r="FCV568" s="45"/>
      <c r="FCW568" s="46"/>
      <c r="FCX568" s="47"/>
      <c r="FCY568" s="80"/>
      <c r="FCZ568" s="49"/>
      <c r="FDA568" s="43"/>
      <c r="FDB568" s="44"/>
      <c r="FDC568" s="45"/>
      <c r="FDD568" s="45"/>
      <c r="FDE568" s="46"/>
      <c r="FDF568" s="47"/>
      <c r="FDG568" s="80"/>
      <c r="FDH568" s="49"/>
      <c r="FDI568" s="43"/>
      <c r="FDJ568" s="44"/>
      <c r="FDK568" s="45"/>
      <c r="FDL568" s="45"/>
      <c r="FDM568" s="46"/>
      <c r="FDN568" s="47"/>
      <c r="FDO568" s="80"/>
      <c r="FDP568" s="49"/>
      <c r="FDQ568" s="43"/>
      <c r="FDR568" s="44"/>
      <c r="FDS568" s="45"/>
      <c r="FDT568" s="45"/>
      <c r="FDU568" s="46"/>
      <c r="FDV568" s="47"/>
      <c r="FDW568" s="80"/>
      <c r="FDX568" s="49"/>
      <c r="FDY568" s="43"/>
      <c r="FDZ568" s="44"/>
      <c r="FEA568" s="45"/>
      <c r="FEB568" s="45"/>
      <c r="FEC568" s="46"/>
      <c r="FED568" s="47"/>
      <c r="FEE568" s="80"/>
      <c r="FEF568" s="49"/>
      <c r="FEG568" s="43"/>
      <c r="FEH568" s="44"/>
      <c r="FEI568" s="45"/>
      <c r="FEJ568" s="45"/>
      <c r="FEK568" s="46"/>
      <c r="FEL568" s="47"/>
      <c r="FEM568" s="80"/>
      <c r="FEN568" s="49"/>
      <c r="FEO568" s="43"/>
      <c r="FEP568" s="44"/>
      <c r="FEQ568" s="45"/>
      <c r="FER568" s="45"/>
      <c r="FES568" s="46"/>
      <c r="FET568" s="47"/>
      <c r="FEU568" s="80"/>
      <c r="FEV568" s="49"/>
      <c r="FEW568" s="43"/>
      <c r="FEX568" s="44"/>
      <c r="FEY568" s="45"/>
      <c r="FEZ568" s="45"/>
      <c r="FFA568" s="46"/>
      <c r="FFB568" s="47"/>
      <c r="FFC568" s="80"/>
      <c r="FFD568" s="49"/>
      <c r="FFE568" s="43"/>
      <c r="FFF568" s="44"/>
      <c r="FFG568" s="45"/>
      <c r="FFH568" s="45"/>
      <c r="FFI568" s="46"/>
      <c r="FFJ568" s="47"/>
      <c r="FFK568" s="80"/>
      <c r="FFL568" s="49"/>
      <c r="FFM568" s="43"/>
      <c r="FFN568" s="44"/>
      <c r="FFO568" s="45"/>
      <c r="FFP568" s="45"/>
      <c r="FFQ568" s="46"/>
      <c r="FFR568" s="47"/>
      <c r="FFS568" s="80"/>
      <c r="FFT568" s="49"/>
      <c r="FFU568" s="43"/>
      <c r="FFV568" s="44"/>
      <c r="FFW568" s="45"/>
      <c r="FFX568" s="45"/>
      <c r="FFY568" s="46"/>
      <c r="FFZ568" s="47"/>
      <c r="FGA568" s="80"/>
      <c r="FGB568" s="49"/>
      <c r="FGC568" s="43"/>
      <c r="FGD568" s="44"/>
      <c r="FGE568" s="45"/>
      <c r="FGF568" s="45"/>
      <c r="FGG568" s="46"/>
      <c r="FGH568" s="47"/>
      <c r="FGI568" s="80"/>
      <c r="FGJ568" s="49"/>
      <c r="FGK568" s="43"/>
      <c r="FGL568" s="44"/>
      <c r="FGM568" s="45"/>
      <c r="FGN568" s="45"/>
      <c r="FGO568" s="46"/>
      <c r="FGP568" s="47"/>
      <c r="FGQ568" s="80"/>
      <c r="FGR568" s="49"/>
      <c r="FGS568" s="43"/>
      <c r="FGT568" s="44"/>
      <c r="FGU568" s="45"/>
      <c r="FGV568" s="45"/>
      <c r="FGW568" s="46"/>
      <c r="FGX568" s="47"/>
      <c r="FGY568" s="80"/>
      <c r="FGZ568" s="49"/>
      <c r="FHA568" s="43"/>
      <c r="FHB568" s="44"/>
      <c r="FHC568" s="45"/>
      <c r="FHD568" s="45"/>
      <c r="FHE568" s="46"/>
      <c r="FHF568" s="47"/>
      <c r="FHG568" s="80"/>
      <c r="FHH568" s="49"/>
      <c r="FHI568" s="43"/>
      <c r="FHJ568" s="44"/>
      <c r="FHK568" s="45"/>
      <c r="FHL568" s="45"/>
      <c r="FHM568" s="46"/>
      <c r="FHN568" s="47"/>
      <c r="FHO568" s="80"/>
      <c r="FHP568" s="49"/>
      <c r="FHQ568" s="43"/>
      <c r="FHR568" s="44"/>
      <c r="FHS568" s="45"/>
      <c r="FHT568" s="45"/>
      <c r="FHU568" s="46"/>
      <c r="FHV568" s="47"/>
      <c r="FHW568" s="80"/>
      <c r="FHX568" s="49"/>
      <c r="FHY568" s="43"/>
      <c r="FHZ568" s="44"/>
      <c r="FIA568" s="45"/>
      <c r="FIB568" s="45"/>
      <c r="FIC568" s="46"/>
      <c r="FID568" s="47"/>
      <c r="FIE568" s="80"/>
      <c r="FIF568" s="49"/>
      <c r="FIG568" s="43"/>
      <c r="FIH568" s="44"/>
      <c r="FII568" s="45"/>
      <c r="FIJ568" s="45"/>
      <c r="FIK568" s="46"/>
      <c r="FIL568" s="47"/>
      <c r="FIM568" s="80"/>
      <c r="FIN568" s="49"/>
      <c r="FIO568" s="43"/>
      <c r="FIP568" s="44"/>
      <c r="FIQ568" s="45"/>
      <c r="FIR568" s="45"/>
      <c r="FIS568" s="46"/>
      <c r="FIT568" s="47"/>
      <c r="FIU568" s="80"/>
      <c r="FIV568" s="49"/>
      <c r="FIW568" s="43"/>
      <c r="FIX568" s="44"/>
      <c r="FIY568" s="45"/>
      <c r="FIZ568" s="45"/>
      <c r="FJA568" s="46"/>
      <c r="FJB568" s="47"/>
      <c r="FJC568" s="80"/>
      <c r="FJD568" s="49"/>
      <c r="FJE568" s="43"/>
      <c r="FJF568" s="44"/>
      <c r="FJG568" s="45"/>
      <c r="FJH568" s="45"/>
      <c r="FJI568" s="46"/>
      <c r="FJJ568" s="47"/>
      <c r="FJK568" s="80"/>
      <c r="FJL568" s="49"/>
      <c r="FJM568" s="43"/>
      <c r="FJN568" s="44"/>
      <c r="FJO568" s="45"/>
      <c r="FJP568" s="45"/>
      <c r="FJQ568" s="46"/>
      <c r="FJR568" s="47"/>
      <c r="FJS568" s="80"/>
      <c r="FJT568" s="49"/>
      <c r="FJU568" s="43"/>
      <c r="FJV568" s="44"/>
      <c r="FJW568" s="45"/>
      <c r="FJX568" s="45"/>
      <c r="FJY568" s="46"/>
      <c r="FJZ568" s="47"/>
      <c r="FKA568" s="80"/>
      <c r="FKB568" s="49"/>
      <c r="FKC568" s="43"/>
      <c r="FKD568" s="44"/>
      <c r="FKE568" s="45"/>
      <c r="FKF568" s="45"/>
      <c r="FKG568" s="46"/>
      <c r="FKH568" s="47"/>
      <c r="FKI568" s="80"/>
      <c r="FKJ568" s="49"/>
      <c r="FKK568" s="43"/>
      <c r="FKL568" s="44"/>
      <c r="FKM568" s="45"/>
      <c r="FKN568" s="45"/>
      <c r="FKO568" s="46"/>
      <c r="FKP568" s="47"/>
      <c r="FKQ568" s="80"/>
      <c r="FKR568" s="49"/>
      <c r="FKS568" s="43"/>
      <c r="FKT568" s="44"/>
      <c r="FKU568" s="45"/>
      <c r="FKV568" s="45"/>
      <c r="FKW568" s="46"/>
      <c r="FKX568" s="47"/>
      <c r="FKY568" s="80"/>
      <c r="FKZ568" s="49"/>
      <c r="FLA568" s="43"/>
      <c r="FLB568" s="44"/>
      <c r="FLC568" s="45"/>
      <c r="FLD568" s="45"/>
      <c r="FLE568" s="46"/>
      <c r="FLF568" s="47"/>
      <c r="FLG568" s="80"/>
      <c r="FLH568" s="49"/>
      <c r="FLI568" s="43"/>
      <c r="FLJ568" s="44"/>
      <c r="FLK568" s="45"/>
      <c r="FLL568" s="45"/>
      <c r="FLM568" s="46"/>
      <c r="FLN568" s="47"/>
      <c r="FLO568" s="80"/>
      <c r="FLP568" s="49"/>
      <c r="FLQ568" s="43"/>
      <c r="FLR568" s="44"/>
      <c r="FLS568" s="45"/>
      <c r="FLT568" s="45"/>
      <c r="FLU568" s="46"/>
      <c r="FLV568" s="47"/>
      <c r="FLW568" s="80"/>
      <c r="FLX568" s="49"/>
      <c r="FLY568" s="43"/>
      <c r="FLZ568" s="44"/>
      <c r="FMA568" s="45"/>
      <c r="FMB568" s="45"/>
      <c r="FMC568" s="46"/>
      <c r="FMD568" s="47"/>
      <c r="FME568" s="80"/>
      <c r="FMF568" s="49"/>
      <c r="FMG568" s="43"/>
      <c r="FMH568" s="44"/>
      <c r="FMI568" s="45"/>
      <c r="FMJ568" s="45"/>
      <c r="FMK568" s="46"/>
      <c r="FML568" s="47"/>
      <c r="FMM568" s="80"/>
      <c r="FMN568" s="49"/>
      <c r="FMO568" s="43"/>
      <c r="FMP568" s="44"/>
      <c r="FMQ568" s="45"/>
      <c r="FMR568" s="45"/>
      <c r="FMS568" s="46"/>
      <c r="FMT568" s="47"/>
      <c r="FMU568" s="80"/>
      <c r="FMV568" s="49"/>
      <c r="FMW568" s="43"/>
      <c r="FMX568" s="44"/>
      <c r="FMY568" s="45"/>
      <c r="FMZ568" s="45"/>
      <c r="FNA568" s="46"/>
      <c r="FNB568" s="47"/>
      <c r="FNC568" s="80"/>
      <c r="FND568" s="49"/>
      <c r="FNE568" s="43"/>
      <c r="FNF568" s="44"/>
      <c r="FNG568" s="45"/>
      <c r="FNH568" s="45"/>
      <c r="FNI568" s="46"/>
      <c r="FNJ568" s="47"/>
      <c r="FNK568" s="80"/>
      <c r="FNL568" s="49"/>
      <c r="FNM568" s="43"/>
      <c r="FNN568" s="44"/>
      <c r="FNO568" s="45"/>
      <c r="FNP568" s="45"/>
      <c r="FNQ568" s="46"/>
      <c r="FNR568" s="47"/>
      <c r="FNS568" s="80"/>
      <c r="FNT568" s="49"/>
      <c r="FNU568" s="43"/>
      <c r="FNV568" s="44"/>
      <c r="FNW568" s="45"/>
      <c r="FNX568" s="45"/>
      <c r="FNY568" s="46"/>
      <c r="FNZ568" s="47"/>
      <c r="FOA568" s="80"/>
      <c r="FOB568" s="49"/>
      <c r="FOC568" s="43"/>
      <c r="FOD568" s="44"/>
      <c r="FOE568" s="45"/>
      <c r="FOF568" s="45"/>
      <c r="FOG568" s="46"/>
      <c r="FOH568" s="47"/>
      <c r="FOI568" s="80"/>
      <c r="FOJ568" s="49"/>
      <c r="FOK568" s="43"/>
      <c r="FOL568" s="44"/>
      <c r="FOM568" s="45"/>
      <c r="FON568" s="45"/>
      <c r="FOO568" s="46"/>
      <c r="FOP568" s="47"/>
      <c r="FOQ568" s="80"/>
      <c r="FOR568" s="49"/>
      <c r="FOS568" s="43"/>
      <c r="FOT568" s="44"/>
      <c r="FOU568" s="45"/>
      <c r="FOV568" s="45"/>
      <c r="FOW568" s="46"/>
      <c r="FOX568" s="47"/>
      <c r="FOY568" s="80"/>
      <c r="FOZ568" s="49"/>
      <c r="FPA568" s="43"/>
      <c r="FPB568" s="44"/>
      <c r="FPC568" s="45"/>
      <c r="FPD568" s="45"/>
      <c r="FPE568" s="46"/>
      <c r="FPF568" s="47"/>
      <c r="FPG568" s="80"/>
      <c r="FPH568" s="49"/>
      <c r="FPI568" s="43"/>
      <c r="FPJ568" s="44"/>
      <c r="FPK568" s="45"/>
      <c r="FPL568" s="45"/>
      <c r="FPM568" s="46"/>
      <c r="FPN568" s="47"/>
      <c r="FPO568" s="80"/>
      <c r="FPP568" s="49"/>
      <c r="FPQ568" s="43"/>
      <c r="FPR568" s="44"/>
      <c r="FPS568" s="45"/>
      <c r="FPT568" s="45"/>
      <c r="FPU568" s="46"/>
      <c r="FPV568" s="47"/>
      <c r="FPW568" s="80"/>
      <c r="FPX568" s="49"/>
      <c r="FPY568" s="43"/>
      <c r="FPZ568" s="44"/>
      <c r="FQA568" s="45"/>
      <c r="FQB568" s="45"/>
      <c r="FQC568" s="46"/>
      <c r="FQD568" s="47"/>
      <c r="FQE568" s="80"/>
      <c r="FQF568" s="49"/>
      <c r="FQG568" s="43"/>
      <c r="FQH568" s="44"/>
      <c r="FQI568" s="45"/>
      <c r="FQJ568" s="45"/>
      <c r="FQK568" s="46"/>
      <c r="FQL568" s="47"/>
      <c r="FQM568" s="80"/>
      <c r="FQN568" s="49"/>
      <c r="FQO568" s="43"/>
      <c r="FQP568" s="44"/>
      <c r="FQQ568" s="45"/>
      <c r="FQR568" s="45"/>
      <c r="FQS568" s="46"/>
      <c r="FQT568" s="47"/>
      <c r="FQU568" s="80"/>
      <c r="FQV568" s="49"/>
      <c r="FQW568" s="43"/>
      <c r="FQX568" s="44"/>
      <c r="FQY568" s="45"/>
      <c r="FQZ568" s="45"/>
      <c r="FRA568" s="46"/>
      <c r="FRB568" s="47"/>
      <c r="FRC568" s="80"/>
      <c r="FRD568" s="49"/>
      <c r="FRE568" s="43"/>
      <c r="FRF568" s="44"/>
      <c r="FRG568" s="45"/>
      <c r="FRH568" s="45"/>
      <c r="FRI568" s="46"/>
      <c r="FRJ568" s="47"/>
      <c r="FRK568" s="80"/>
      <c r="FRL568" s="49"/>
      <c r="FRM568" s="43"/>
      <c r="FRN568" s="44"/>
      <c r="FRO568" s="45"/>
      <c r="FRP568" s="45"/>
      <c r="FRQ568" s="46"/>
      <c r="FRR568" s="47"/>
      <c r="FRS568" s="80"/>
      <c r="FRT568" s="49"/>
      <c r="FRU568" s="43"/>
      <c r="FRV568" s="44"/>
      <c r="FRW568" s="45"/>
      <c r="FRX568" s="45"/>
      <c r="FRY568" s="46"/>
      <c r="FRZ568" s="47"/>
      <c r="FSA568" s="80"/>
      <c r="FSB568" s="49"/>
      <c r="FSC568" s="43"/>
      <c r="FSD568" s="44"/>
      <c r="FSE568" s="45"/>
      <c r="FSF568" s="45"/>
      <c r="FSG568" s="46"/>
      <c r="FSH568" s="47"/>
      <c r="FSI568" s="80"/>
      <c r="FSJ568" s="49"/>
      <c r="FSK568" s="43"/>
      <c r="FSL568" s="44"/>
      <c r="FSM568" s="45"/>
      <c r="FSN568" s="45"/>
      <c r="FSO568" s="46"/>
      <c r="FSP568" s="47"/>
      <c r="FSQ568" s="80"/>
      <c r="FSR568" s="49"/>
      <c r="FSS568" s="43"/>
      <c r="FST568" s="44"/>
      <c r="FSU568" s="45"/>
      <c r="FSV568" s="45"/>
      <c r="FSW568" s="46"/>
      <c r="FSX568" s="47"/>
      <c r="FSY568" s="80"/>
      <c r="FSZ568" s="49"/>
      <c r="FTA568" s="43"/>
      <c r="FTB568" s="44"/>
      <c r="FTC568" s="45"/>
      <c r="FTD568" s="45"/>
      <c r="FTE568" s="46"/>
      <c r="FTF568" s="47"/>
      <c r="FTG568" s="80"/>
      <c r="FTH568" s="49"/>
      <c r="FTI568" s="43"/>
      <c r="FTJ568" s="44"/>
      <c r="FTK568" s="45"/>
      <c r="FTL568" s="45"/>
      <c r="FTM568" s="46"/>
      <c r="FTN568" s="47"/>
      <c r="FTO568" s="80"/>
      <c r="FTP568" s="49"/>
      <c r="FTQ568" s="43"/>
      <c r="FTR568" s="44"/>
      <c r="FTS568" s="45"/>
      <c r="FTT568" s="45"/>
      <c r="FTU568" s="46"/>
      <c r="FTV568" s="47"/>
      <c r="FTW568" s="80"/>
      <c r="FTX568" s="49"/>
      <c r="FTY568" s="43"/>
      <c r="FTZ568" s="44"/>
      <c r="FUA568" s="45"/>
      <c r="FUB568" s="45"/>
      <c r="FUC568" s="46"/>
      <c r="FUD568" s="47"/>
      <c r="FUE568" s="80"/>
      <c r="FUF568" s="49"/>
      <c r="FUG568" s="43"/>
      <c r="FUH568" s="44"/>
      <c r="FUI568" s="45"/>
      <c r="FUJ568" s="45"/>
      <c r="FUK568" s="46"/>
      <c r="FUL568" s="47"/>
      <c r="FUM568" s="80"/>
      <c r="FUN568" s="49"/>
      <c r="FUO568" s="43"/>
      <c r="FUP568" s="44"/>
      <c r="FUQ568" s="45"/>
      <c r="FUR568" s="45"/>
      <c r="FUS568" s="46"/>
      <c r="FUT568" s="47"/>
      <c r="FUU568" s="80"/>
      <c r="FUV568" s="49"/>
      <c r="FUW568" s="43"/>
      <c r="FUX568" s="44"/>
      <c r="FUY568" s="45"/>
      <c r="FUZ568" s="45"/>
      <c r="FVA568" s="46"/>
      <c r="FVB568" s="47"/>
      <c r="FVC568" s="80"/>
      <c r="FVD568" s="49"/>
      <c r="FVE568" s="43"/>
      <c r="FVF568" s="44"/>
      <c r="FVG568" s="45"/>
      <c r="FVH568" s="45"/>
      <c r="FVI568" s="46"/>
      <c r="FVJ568" s="47"/>
      <c r="FVK568" s="80"/>
      <c r="FVL568" s="49"/>
      <c r="FVM568" s="43"/>
      <c r="FVN568" s="44"/>
      <c r="FVO568" s="45"/>
      <c r="FVP568" s="45"/>
      <c r="FVQ568" s="46"/>
      <c r="FVR568" s="47"/>
      <c r="FVS568" s="80"/>
      <c r="FVT568" s="49"/>
      <c r="FVU568" s="43"/>
      <c r="FVV568" s="44"/>
      <c r="FVW568" s="45"/>
      <c r="FVX568" s="45"/>
      <c r="FVY568" s="46"/>
      <c r="FVZ568" s="47"/>
      <c r="FWA568" s="80"/>
      <c r="FWB568" s="49"/>
      <c r="FWC568" s="43"/>
      <c r="FWD568" s="44"/>
      <c r="FWE568" s="45"/>
      <c r="FWF568" s="45"/>
      <c r="FWG568" s="46"/>
      <c r="FWH568" s="47"/>
      <c r="FWI568" s="80"/>
      <c r="FWJ568" s="49"/>
      <c r="FWK568" s="43"/>
      <c r="FWL568" s="44"/>
      <c r="FWM568" s="45"/>
      <c r="FWN568" s="45"/>
      <c r="FWO568" s="46"/>
      <c r="FWP568" s="47"/>
      <c r="FWQ568" s="80"/>
      <c r="FWR568" s="49"/>
      <c r="FWS568" s="43"/>
      <c r="FWT568" s="44"/>
      <c r="FWU568" s="45"/>
      <c r="FWV568" s="45"/>
      <c r="FWW568" s="46"/>
      <c r="FWX568" s="47"/>
      <c r="FWY568" s="80"/>
      <c r="FWZ568" s="49"/>
      <c r="FXA568" s="43"/>
      <c r="FXB568" s="44"/>
      <c r="FXC568" s="45"/>
      <c r="FXD568" s="45"/>
      <c r="FXE568" s="46"/>
      <c r="FXF568" s="47"/>
      <c r="FXG568" s="80"/>
      <c r="FXH568" s="49"/>
      <c r="FXI568" s="43"/>
      <c r="FXJ568" s="44"/>
      <c r="FXK568" s="45"/>
      <c r="FXL568" s="45"/>
      <c r="FXM568" s="46"/>
      <c r="FXN568" s="47"/>
      <c r="FXO568" s="80"/>
      <c r="FXP568" s="49"/>
      <c r="FXQ568" s="43"/>
      <c r="FXR568" s="44"/>
      <c r="FXS568" s="45"/>
      <c r="FXT568" s="45"/>
      <c r="FXU568" s="46"/>
      <c r="FXV568" s="47"/>
      <c r="FXW568" s="80"/>
      <c r="FXX568" s="49"/>
      <c r="FXY568" s="43"/>
      <c r="FXZ568" s="44"/>
      <c r="FYA568" s="45"/>
      <c r="FYB568" s="45"/>
      <c r="FYC568" s="46"/>
      <c r="FYD568" s="47"/>
      <c r="FYE568" s="80"/>
      <c r="FYF568" s="49"/>
      <c r="FYG568" s="43"/>
      <c r="FYH568" s="44"/>
      <c r="FYI568" s="45"/>
      <c r="FYJ568" s="45"/>
      <c r="FYK568" s="46"/>
      <c r="FYL568" s="47"/>
      <c r="FYM568" s="80"/>
      <c r="FYN568" s="49"/>
      <c r="FYO568" s="43"/>
      <c r="FYP568" s="44"/>
      <c r="FYQ568" s="45"/>
      <c r="FYR568" s="45"/>
      <c r="FYS568" s="46"/>
      <c r="FYT568" s="47"/>
      <c r="FYU568" s="80"/>
      <c r="FYV568" s="49"/>
      <c r="FYW568" s="43"/>
      <c r="FYX568" s="44"/>
      <c r="FYY568" s="45"/>
      <c r="FYZ568" s="45"/>
      <c r="FZA568" s="46"/>
      <c r="FZB568" s="47"/>
      <c r="FZC568" s="80"/>
      <c r="FZD568" s="49"/>
      <c r="FZE568" s="43"/>
      <c r="FZF568" s="44"/>
      <c r="FZG568" s="45"/>
      <c r="FZH568" s="45"/>
      <c r="FZI568" s="46"/>
      <c r="FZJ568" s="47"/>
      <c r="FZK568" s="80"/>
      <c r="FZL568" s="49"/>
      <c r="FZM568" s="43"/>
      <c r="FZN568" s="44"/>
      <c r="FZO568" s="45"/>
      <c r="FZP568" s="45"/>
      <c r="FZQ568" s="46"/>
      <c r="FZR568" s="47"/>
      <c r="FZS568" s="80"/>
      <c r="FZT568" s="49"/>
      <c r="FZU568" s="43"/>
      <c r="FZV568" s="44"/>
      <c r="FZW568" s="45"/>
      <c r="FZX568" s="45"/>
      <c r="FZY568" s="46"/>
      <c r="FZZ568" s="47"/>
      <c r="GAA568" s="80"/>
      <c r="GAB568" s="49"/>
      <c r="GAC568" s="43"/>
      <c r="GAD568" s="44"/>
      <c r="GAE568" s="45"/>
      <c r="GAF568" s="45"/>
      <c r="GAG568" s="46"/>
      <c r="GAH568" s="47"/>
      <c r="GAI568" s="80"/>
      <c r="GAJ568" s="49"/>
      <c r="GAK568" s="43"/>
      <c r="GAL568" s="44"/>
      <c r="GAM568" s="45"/>
      <c r="GAN568" s="45"/>
      <c r="GAO568" s="46"/>
      <c r="GAP568" s="47"/>
      <c r="GAQ568" s="80"/>
      <c r="GAR568" s="49"/>
      <c r="GAS568" s="43"/>
      <c r="GAT568" s="44"/>
      <c r="GAU568" s="45"/>
      <c r="GAV568" s="45"/>
      <c r="GAW568" s="46"/>
      <c r="GAX568" s="47"/>
      <c r="GAY568" s="80"/>
      <c r="GAZ568" s="49"/>
      <c r="GBA568" s="43"/>
      <c r="GBB568" s="44"/>
      <c r="GBC568" s="45"/>
      <c r="GBD568" s="45"/>
      <c r="GBE568" s="46"/>
      <c r="GBF568" s="47"/>
      <c r="GBG568" s="80"/>
      <c r="GBH568" s="49"/>
      <c r="GBI568" s="43"/>
      <c r="GBJ568" s="44"/>
      <c r="GBK568" s="45"/>
      <c r="GBL568" s="45"/>
      <c r="GBM568" s="46"/>
      <c r="GBN568" s="47"/>
      <c r="GBO568" s="80"/>
      <c r="GBP568" s="49"/>
      <c r="GBQ568" s="43"/>
      <c r="GBR568" s="44"/>
      <c r="GBS568" s="45"/>
      <c r="GBT568" s="45"/>
      <c r="GBU568" s="46"/>
      <c r="GBV568" s="47"/>
      <c r="GBW568" s="80"/>
      <c r="GBX568" s="49"/>
      <c r="GBY568" s="43"/>
      <c r="GBZ568" s="44"/>
      <c r="GCA568" s="45"/>
      <c r="GCB568" s="45"/>
      <c r="GCC568" s="46"/>
      <c r="GCD568" s="47"/>
      <c r="GCE568" s="80"/>
      <c r="GCF568" s="49"/>
      <c r="GCG568" s="43"/>
      <c r="GCH568" s="44"/>
      <c r="GCI568" s="45"/>
      <c r="GCJ568" s="45"/>
      <c r="GCK568" s="46"/>
      <c r="GCL568" s="47"/>
      <c r="GCM568" s="80"/>
      <c r="GCN568" s="49"/>
      <c r="GCO568" s="43"/>
      <c r="GCP568" s="44"/>
      <c r="GCQ568" s="45"/>
      <c r="GCR568" s="45"/>
      <c r="GCS568" s="46"/>
      <c r="GCT568" s="47"/>
      <c r="GCU568" s="80"/>
      <c r="GCV568" s="49"/>
      <c r="GCW568" s="43"/>
      <c r="GCX568" s="44"/>
      <c r="GCY568" s="45"/>
      <c r="GCZ568" s="45"/>
      <c r="GDA568" s="46"/>
      <c r="GDB568" s="47"/>
      <c r="GDC568" s="80"/>
      <c r="GDD568" s="49"/>
      <c r="GDE568" s="43"/>
      <c r="GDF568" s="44"/>
      <c r="GDG568" s="45"/>
      <c r="GDH568" s="45"/>
      <c r="GDI568" s="46"/>
      <c r="GDJ568" s="47"/>
      <c r="GDK568" s="80"/>
      <c r="GDL568" s="49"/>
      <c r="GDM568" s="43"/>
      <c r="GDN568" s="44"/>
      <c r="GDO568" s="45"/>
      <c r="GDP568" s="45"/>
      <c r="GDQ568" s="46"/>
      <c r="GDR568" s="47"/>
      <c r="GDS568" s="80"/>
      <c r="GDT568" s="49"/>
      <c r="GDU568" s="43"/>
      <c r="GDV568" s="44"/>
      <c r="GDW568" s="45"/>
      <c r="GDX568" s="45"/>
      <c r="GDY568" s="46"/>
      <c r="GDZ568" s="47"/>
      <c r="GEA568" s="80"/>
      <c r="GEB568" s="49"/>
      <c r="GEC568" s="43"/>
      <c r="GED568" s="44"/>
      <c r="GEE568" s="45"/>
      <c r="GEF568" s="45"/>
      <c r="GEG568" s="46"/>
      <c r="GEH568" s="47"/>
      <c r="GEI568" s="80"/>
      <c r="GEJ568" s="49"/>
      <c r="GEK568" s="43"/>
      <c r="GEL568" s="44"/>
      <c r="GEM568" s="45"/>
      <c r="GEN568" s="45"/>
      <c r="GEO568" s="46"/>
      <c r="GEP568" s="47"/>
      <c r="GEQ568" s="80"/>
      <c r="GER568" s="49"/>
      <c r="GES568" s="43"/>
      <c r="GET568" s="44"/>
      <c r="GEU568" s="45"/>
      <c r="GEV568" s="45"/>
      <c r="GEW568" s="46"/>
      <c r="GEX568" s="47"/>
      <c r="GEY568" s="80"/>
      <c r="GEZ568" s="49"/>
      <c r="GFA568" s="43"/>
      <c r="GFB568" s="44"/>
      <c r="GFC568" s="45"/>
      <c r="GFD568" s="45"/>
      <c r="GFE568" s="46"/>
      <c r="GFF568" s="47"/>
      <c r="GFG568" s="80"/>
      <c r="GFH568" s="49"/>
      <c r="GFI568" s="43"/>
      <c r="GFJ568" s="44"/>
      <c r="GFK568" s="45"/>
      <c r="GFL568" s="45"/>
      <c r="GFM568" s="46"/>
      <c r="GFN568" s="47"/>
      <c r="GFO568" s="80"/>
      <c r="GFP568" s="49"/>
      <c r="GFQ568" s="43"/>
      <c r="GFR568" s="44"/>
      <c r="GFS568" s="45"/>
      <c r="GFT568" s="45"/>
      <c r="GFU568" s="46"/>
      <c r="GFV568" s="47"/>
      <c r="GFW568" s="80"/>
      <c r="GFX568" s="49"/>
      <c r="GFY568" s="43"/>
      <c r="GFZ568" s="44"/>
      <c r="GGA568" s="45"/>
      <c r="GGB568" s="45"/>
      <c r="GGC568" s="46"/>
      <c r="GGD568" s="47"/>
      <c r="GGE568" s="80"/>
      <c r="GGF568" s="49"/>
      <c r="GGG568" s="43"/>
      <c r="GGH568" s="44"/>
      <c r="GGI568" s="45"/>
      <c r="GGJ568" s="45"/>
      <c r="GGK568" s="46"/>
      <c r="GGL568" s="47"/>
      <c r="GGM568" s="80"/>
      <c r="GGN568" s="49"/>
      <c r="GGO568" s="43"/>
      <c r="GGP568" s="44"/>
      <c r="GGQ568" s="45"/>
      <c r="GGR568" s="45"/>
      <c r="GGS568" s="46"/>
      <c r="GGT568" s="47"/>
      <c r="GGU568" s="80"/>
      <c r="GGV568" s="49"/>
      <c r="GGW568" s="43"/>
      <c r="GGX568" s="44"/>
      <c r="GGY568" s="45"/>
      <c r="GGZ568" s="45"/>
      <c r="GHA568" s="46"/>
      <c r="GHB568" s="47"/>
      <c r="GHC568" s="80"/>
      <c r="GHD568" s="49"/>
      <c r="GHE568" s="43"/>
      <c r="GHF568" s="44"/>
      <c r="GHG568" s="45"/>
      <c r="GHH568" s="45"/>
      <c r="GHI568" s="46"/>
      <c r="GHJ568" s="47"/>
      <c r="GHK568" s="80"/>
      <c r="GHL568" s="49"/>
      <c r="GHM568" s="43"/>
      <c r="GHN568" s="44"/>
      <c r="GHO568" s="45"/>
      <c r="GHP568" s="45"/>
      <c r="GHQ568" s="46"/>
      <c r="GHR568" s="47"/>
      <c r="GHS568" s="80"/>
      <c r="GHT568" s="49"/>
      <c r="GHU568" s="43"/>
      <c r="GHV568" s="44"/>
      <c r="GHW568" s="45"/>
      <c r="GHX568" s="45"/>
      <c r="GHY568" s="46"/>
      <c r="GHZ568" s="47"/>
      <c r="GIA568" s="80"/>
      <c r="GIB568" s="49"/>
      <c r="GIC568" s="43"/>
      <c r="GID568" s="44"/>
      <c r="GIE568" s="45"/>
      <c r="GIF568" s="45"/>
      <c r="GIG568" s="46"/>
      <c r="GIH568" s="47"/>
      <c r="GII568" s="80"/>
      <c r="GIJ568" s="49"/>
      <c r="GIK568" s="43"/>
      <c r="GIL568" s="44"/>
      <c r="GIM568" s="45"/>
      <c r="GIN568" s="45"/>
      <c r="GIO568" s="46"/>
      <c r="GIP568" s="47"/>
      <c r="GIQ568" s="80"/>
      <c r="GIR568" s="49"/>
      <c r="GIS568" s="43"/>
      <c r="GIT568" s="44"/>
      <c r="GIU568" s="45"/>
      <c r="GIV568" s="45"/>
      <c r="GIW568" s="46"/>
      <c r="GIX568" s="47"/>
      <c r="GIY568" s="80"/>
      <c r="GIZ568" s="49"/>
      <c r="GJA568" s="43"/>
      <c r="GJB568" s="44"/>
      <c r="GJC568" s="45"/>
      <c r="GJD568" s="45"/>
      <c r="GJE568" s="46"/>
      <c r="GJF568" s="47"/>
      <c r="GJG568" s="80"/>
      <c r="GJH568" s="49"/>
      <c r="GJI568" s="43"/>
      <c r="GJJ568" s="44"/>
      <c r="GJK568" s="45"/>
      <c r="GJL568" s="45"/>
      <c r="GJM568" s="46"/>
      <c r="GJN568" s="47"/>
      <c r="GJO568" s="80"/>
      <c r="GJP568" s="49"/>
      <c r="GJQ568" s="43"/>
      <c r="GJR568" s="44"/>
      <c r="GJS568" s="45"/>
      <c r="GJT568" s="45"/>
      <c r="GJU568" s="46"/>
      <c r="GJV568" s="47"/>
      <c r="GJW568" s="80"/>
      <c r="GJX568" s="49"/>
      <c r="GJY568" s="43"/>
      <c r="GJZ568" s="44"/>
      <c r="GKA568" s="45"/>
      <c r="GKB568" s="45"/>
      <c r="GKC568" s="46"/>
      <c r="GKD568" s="47"/>
      <c r="GKE568" s="80"/>
      <c r="GKF568" s="49"/>
      <c r="GKG568" s="43"/>
      <c r="GKH568" s="44"/>
      <c r="GKI568" s="45"/>
      <c r="GKJ568" s="45"/>
      <c r="GKK568" s="46"/>
      <c r="GKL568" s="47"/>
      <c r="GKM568" s="80"/>
      <c r="GKN568" s="49"/>
      <c r="GKO568" s="43"/>
      <c r="GKP568" s="44"/>
      <c r="GKQ568" s="45"/>
      <c r="GKR568" s="45"/>
      <c r="GKS568" s="46"/>
      <c r="GKT568" s="47"/>
      <c r="GKU568" s="80"/>
      <c r="GKV568" s="49"/>
      <c r="GKW568" s="43"/>
      <c r="GKX568" s="44"/>
      <c r="GKY568" s="45"/>
      <c r="GKZ568" s="45"/>
      <c r="GLA568" s="46"/>
      <c r="GLB568" s="47"/>
      <c r="GLC568" s="80"/>
      <c r="GLD568" s="49"/>
      <c r="GLE568" s="43"/>
      <c r="GLF568" s="44"/>
      <c r="GLG568" s="45"/>
      <c r="GLH568" s="45"/>
      <c r="GLI568" s="46"/>
      <c r="GLJ568" s="47"/>
      <c r="GLK568" s="80"/>
      <c r="GLL568" s="49"/>
      <c r="GLM568" s="43"/>
      <c r="GLN568" s="44"/>
      <c r="GLO568" s="45"/>
      <c r="GLP568" s="45"/>
      <c r="GLQ568" s="46"/>
      <c r="GLR568" s="47"/>
      <c r="GLS568" s="80"/>
      <c r="GLT568" s="49"/>
      <c r="GLU568" s="43"/>
      <c r="GLV568" s="44"/>
      <c r="GLW568" s="45"/>
      <c r="GLX568" s="45"/>
      <c r="GLY568" s="46"/>
      <c r="GLZ568" s="47"/>
      <c r="GMA568" s="80"/>
      <c r="GMB568" s="49"/>
      <c r="GMC568" s="43"/>
      <c r="GMD568" s="44"/>
      <c r="GME568" s="45"/>
      <c r="GMF568" s="45"/>
      <c r="GMG568" s="46"/>
      <c r="GMH568" s="47"/>
      <c r="GMI568" s="80"/>
      <c r="GMJ568" s="49"/>
      <c r="GMK568" s="43"/>
      <c r="GML568" s="44"/>
      <c r="GMM568" s="45"/>
      <c r="GMN568" s="45"/>
      <c r="GMO568" s="46"/>
      <c r="GMP568" s="47"/>
      <c r="GMQ568" s="80"/>
      <c r="GMR568" s="49"/>
      <c r="GMS568" s="43"/>
      <c r="GMT568" s="44"/>
      <c r="GMU568" s="45"/>
      <c r="GMV568" s="45"/>
      <c r="GMW568" s="46"/>
      <c r="GMX568" s="47"/>
      <c r="GMY568" s="80"/>
      <c r="GMZ568" s="49"/>
      <c r="GNA568" s="43"/>
      <c r="GNB568" s="44"/>
      <c r="GNC568" s="45"/>
      <c r="GND568" s="45"/>
      <c r="GNE568" s="46"/>
      <c r="GNF568" s="47"/>
      <c r="GNG568" s="80"/>
      <c r="GNH568" s="49"/>
      <c r="GNI568" s="43"/>
      <c r="GNJ568" s="44"/>
      <c r="GNK568" s="45"/>
      <c r="GNL568" s="45"/>
      <c r="GNM568" s="46"/>
      <c r="GNN568" s="47"/>
      <c r="GNO568" s="80"/>
      <c r="GNP568" s="49"/>
      <c r="GNQ568" s="43"/>
      <c r="GNR568" s="44"/>
      <c r="GNS568" s="45"/>
      <c r="GNT568" s="45"/>
      <c r="GNU568" s="46"/>
      <c r="GNV568" s="47"/>
      <c r="GNW568" s="80"/>
      <c r="GNX568" s="49"/>
      <c r="GNY568" s="43"/>
      <c r="GNZ568" s="44"/>
      <c r="GOA568" s="45"/>
      <c r="GOB568" s="45"/>
      <c r="GOC568" s="46"/>
      <c r="GOD568" s="47"/>
      <c r="GOE568" s="80"/>
      <c r="GOF568" s="49"/>
      <c r="GOG568" s="43"/>
      <c r="GOH568" s="44"/>
      <c r="GOI568" s="45"/>
      <c r="GOJ568" s="45"/>
      <c r="GOK568" s="46"/>
      <c r="GOL568" s="47"/>
      <c r="GOM568" s="80"/>
      <c r="GON568" s="49"/>
      <c r="GOO568" s="43"/>
      <c r="GOP568" s="44"/>
      <c r="GOQ568" s="45"/>
      <c r="GOR568" s="45"/>
      <c r="GOS568" s="46"/>
      <c r="GOT568" s="47"/>
      <c r="GOU568" s="80"/>
      <c r="GOV568" s="49"/>
      <c r="GOW568" s="43"/>
      <c r="GOX568" s="44"/>
      <c r="GOY568" s="45"/>
      <c r="GOZ568" s="45"/>
      <c r="GPA568" s="46"/>
      <c r="GPB568" s="47"/>
      <c r="GPC568" s="80"/>
      <c r="GPD568" s="49"/>
      <c r="GPE568" s="43"/>
      <c r="GPF568" s="44"/>
      <c r="GPG568" s="45"/>
      <c r="GPH568" s="45"/>
      <c r="GPI568" s="46"/>
      <c r="GPJ568" s="47"/>
      <c r="GPK568" s="80"/>
      <c r="GPL568" s="49"/>
      <c r="GPM568" s="43"/>
      <c r="GPN568" s="44"/>
      <c r="GPO568" s="45"/>
      <c r="GPP568" s="45"/>
      <c r="GPQ568" s="46"/>
      <c r="GPR568" s="47"/>
      <c r="GPS568" s="80"/>
      <c r="GPT568" s="49"/>
      <c r="GPU568" s="43"/>
      <c r="GPV568" s="44"/>
      <c r="GPW568" s="45"/>
      <c r="GPX568" s="45"/>
      <c r="GPY568" s="46"/>
      <c r="GPZ568" s="47"/>
      <c r="GQA568" s="80"/>
      <c r="GQB568" s="49"/>
      <c r="GQC568" s="43"/>
      <c r="GQD568" s="44"/>
      <c r="GQE568" s="45"/>
      <c r="GQF568" s="45"/>
      <c r="GQG568" s="46"/>
      <c r="GQH568" s="47"/>
      <c r="GQI568" s="80"/>
      <c r="GQJ568" s="49"/>
      <c r="GQK568" s="43"/>
      <c r="GQL568" s="44"/>
      <c r="GQM568" s="45"/>
      <c r="GQN568" s="45"/>
      <c r="GQO568" s="46"/>
      <c r="GQP568" s="47"/>
      <c r="GQQ568" s="80"/>
      <c r="GQR568" s="49"/>
      <c r="GQS568" s="43"/>
      <c r="GQT568" s="44"/>
      <c r="GQU568" s="45"/>
      <c r="GQV568" s="45"/>
      <c r="GQW568" s="46"/>
      <c r="GQX568" s="47"/>
      <c r="GQY568" s="80"/>
      <c r="GQZ568" s="49"/>
      <c r="GRA568" s="43"/>
      <c r="GRB568" s="44"/>
      <c r="GRC568" s="45"/>
      <c r="GRD568" s="45"/>
      <c r="GRE568" s="46"/>
      <c r="GRF568" s="47"/>
      <c r="GRG568" s="80"/>
      <c r="GRH568" s="49"/>
      <c r="GRI568" s="43"/>
      <c r="GRJ568" s="44"/>
      <c r="GRK568" s="45"/>
      <c r="GRL568" s="45"/>
      <c r="GRM568" s="46"/>
      <c r="GRN568" s="47"/>
      <c r="GRO568" s="80"/>
      <c r="GRP568" s="49"/>
      <c r="GRQ568" s="43"/>
      <c r="GRR568" s="44"/>
      <c r="GRS568" s="45"/>
      <c r="GRT568" s="45"/>
      <c r="GRU568" s="46"/>
      <c r="GRV568" s="47"/>
      <c r="GRW568" s="80"/>
      <c r="GRX568" s="49"/>
      <c r="GRY568" s="43"/>
      <c r="GRZ568" s="44"/>
      <c r="GSA568" s="45"/>
      <c r="GSB568" s="45"/>
      <c r="GSC568" s="46"/>
      <c r="GSD568" s="47"/>
      <c r="GSE568" s="80"/>
      <c r="GSF568" s="49"/>
      <c r="GSG568" s="43"/>
      <c r="GSH568" s="44"/>
      <c r="GSI568" s="45"/>
      <c r="GSJ568" s="45"/>
      <c r="GSK568" s="46"/>
      <c r="GSL568" s="47"/>
      <c r="GSM568" s="80"/>
      <c r="GSN568" s="49"/>
      <c r="GSO568" s="43"/>
      <c r="GSP568" s="44"/>
      <c r="GSQ568" s="45"/>
      <c r="GSR568" s="45"/>
      <c r="GSS568" s="46"/>
      <c r="GST568" s="47"/>
      <c r="GSU568" s="80"/>
      <c r="GSV568" s="49"/>
      <c r="GSW568" s="43"/>
      <c r="GSX568" s="44"/>
      <c r="GSY568" s="45"/>
      <c r="GSZ568" s="45"/>
      <c r="GTA568" s="46"/>
      <c r="GTB568" s="47"/>
      <c r="GTC568" s="80"/>
      <c r="GTD568" s="49"/>
      <c r="GTE568" s="43"/>
      <c r="GTF568" s="44"/>
      <c r="GTG568" s="45"/>
      <c r="GTH568" s="45"/>
      <c r="GTI568" s="46"/>
      <c r="GTJ568" s="47"/>
      <c r="GTK568" s="80"/>
      <c r="GTL568" s="49"/>
      <c r="GTM568" s="43"/>
      <c r="GTN568" s="44"/>
      <c r="GTO568" s="45"/>
      <c r="GTP568" s="45"/>
      <c r="GTQ568" s="46"/>
      <c r="GTR568" s="47"/>
      <c r="GTS568" s="80"/>
      <c r="GTT568" s="49"/>
      <c r="GTU568" s="43"/>
      <c r="GTV568" s="44"/>
      <c r="GTW568" s="45"/>
      <c r="GTX568" s="45"/>
      <c r="GTY568" s="46"/>
      <c r="GTZ568" s="47"/>
      <c r="GUA568" s="80"/>
      <c r="GUB568" s="49"/>
      <c r="GUC568" s="43"/>
      <c r="GUD568" s="44"/>
      <c r="GUE568" s="45"/>
      <c r="GUF568" s="45"/>
      <c r="GUG568" s="46"/>
      <c r="GUH568" s="47"/>
      <c r="GUI568" s="80"/>
      <c r="GUJ568" s="49"/>
      <c r="GUK568" s="43"/>
      <c r="GUL568" s="44"/>
      <c r="GUM568" s="45"/>
      <c r="GUN568" s="45"/>
      <c r="GUO568" s="46"/>
      <c r="GUP568" s="47"/>
      <c r="GUQ568" s="80"/>
      <c r="GUR568" s="49"/>
      <c r="GUS568" s="43"/>
      <c r="GUT568" s="44"/>
      <c r="GUU568" s="45"/>
      <c r="GUV568" s="45"/>
      <c r="GUW568" s="46"/>
      <c r="GUX568" s="47"/>
      <c r="GUY568" s="80"/>
      <c r="GUZ568" s="49"/>
      <c r="GVA568" s="43"/>
      <c r="GVB568" s="44"/>
      <c r="GVC568" s="45"/>
      <c r="GVD568" s="45"/>
      <c r="GVE568" s="46"/>
      <c r="GVF568" s="47"/>
      <c r="GVG568" s="80"/>
      <c r="GVH568" s="49"/>
      <c r="GVI568" s="43"/>
      <c r="GVJ568" s="44"/>
      <c r="GVK568" s="45"/>
      <c r="GVL568" s="45"/>
      <c r="GVM568" s="46"/>
      <c r="GVN568" s="47"/>
      <c r="GVO568" s="80"/>
      <c r="GVP568" s="49"/>
      <c r="GVQ568" s="43"/>
      <c r="GVR568" s="44"/>
      <c r="GVS568" s="45"/>
      <c r="GVT568" s="45"/>
      <c r="GVU568" s="46"/>
      <c r="GVV568" s="47"/>
      <c r="GVW568" s="80"/>
      <c r="GVX568" s="49"/>
      <c r="GVY568" s="43"/>
      <c r="GVZ568" s="44"/>
      <c r="GWA568" s="45"/>
      <c r="GWB568" s="45"/>
      <c r="GWC568" s="46"/>
      <c r="GWD568" s="47"/>
      <c r="GWE568" s="80"/>
      <c r="GWF568" s="49"/>
      <c r="GWG568" s="43"/>
      <c r="GWH568" s="44"/>
      <c r="GWI568" s="45"/>
      <c r="GWJ568" s="45"/>
      <c r="GWK568" s="46"/>
      <c r="GWL568" s="47"/>
      <c r="GWM568" s="80"/>
      <c r="GWN568" s="49"/>
      <c r="GWO568" s="43"/>
      <c r="GWP568" s="44"/>
      <c r="GWQ568" s="45"/>
      <c r="GWR568" s="45"/>
      <c r="GWS568" s="46"/>
      <c r="GWT568" s="47"/>
      <c r="GWU568" s="80"/>
      <c r="GWV568" s="49"/>
      <c r="GWW568" s="43"/>
      <c r="GWX568" s="44"/>
      <c r="GWY568" s="45"/>
      <c r="GWZ568" s="45"/>
      <c r="GXA568" s="46"/>
      <c r="GXB568" s="47"/>
      <c r="GXC568" s="80"/>
      <c r="GXD568" s="49"/>
      <c r="GXE568" s="43"/>
      <c r="GXF568" s="44"/>
      <c r="GXG568" s="45"/>
      <c r="GXH568" s="45"/>
      <c r="GXI568" s="46"/>
      <c r="GXJ568" s="47"/>
      <c r="GXK568" s="80"/>
      <c r="GXL568" s="49"/>
      <c r="GXM568" s="43"/>
      <c r="GXN568" s="44"/>
      <c r="GXO568" s="45"/>
      <c r="GXP568" s="45"/>
      <c r="GXQ568" s="46"/>
      <c r="GXR568" s="47"/>
      <c r="GXS568" s="80"/>
      <c r="GXT568" s="49"/>
      <c r="GXU568" s="43"/>
      <c r="GXV568" s="44"/>
      <c r="GXW568" s="45"/>
      <c r="GXX568" s="45"/>
      <c r="GXY568" s="46"/>
      <c r="GXZ568" s="47"/>
      <c r="GYA568" s="80"/>
      <c r="GYB568" s="49"/>
      <c r="GYC568" s="43"/>
      <c r="GYD568" s="44"/>
      <c r="GYE568" s="45"/>
      <c r="GYF568" s="45"/>
      <c r="GYG568" s="46"/>
      <c r="GYH568" s="47"/>
      <c r="GYI568" s="80"/>
      <c r="GYJ568" s="49"/>
      <c r="GYK568" s="43"/>
      <c r="GYL568" s="44"/>
      <c r="GYM568" s="45"/>
      <c r="GYN568" s="45"/>
      <c r="GYO568" s="46"/>
      <c r="GYP568" s="47"/>
      <c r="GYQ568" s="80"/>
      <c r="GYR568" s="49"/>
      <c r="GYS568" s="43"/>
      <c r="GYT568" s="44"/>
      <c r="GYU568" s="45"/>
      <c r="GYV568" s="45"/>
      <c r="GYW568" s="46"/>
      <c r="GYX568" s="47"/>
      <c r="GYY568" s="80"/>
      <c r="GYZ568" s="49"/>
      <c r="GZA568" s="43"/>
      <c r="GZB568" s="44"/>
      <c r="GZC568" s="45"/>
      <c r="GZD568" s="45"/>
      <c r="GZE568" s="46"/>
      <c r="GZF568" s="47"/>
      <c r="GZG568" s="80"/>
      <c r="GZH568" s="49"/>
      <c r="GZI568" s="43"/>
      <c r="GZJ568" s="44"/>
      <c r="GZK568" s="45"/>
      <c r="GZL568" s="45"/>
      <c r="GZM568" s="46"/>
      <c r="GZN568" s="47"/>
      <c r="GZO568" s="80"/>
      <c r="GZP568" s="49"/>
      <c r="GZQ568" s="43"/>
      <c r="GZR568" s="44"/>
      <c r="GZS568" s="45"/>
      <c r="GZT568" s="45"/>
      <c r="GZU568" s="46"/>
      <c r="GZV568" s="47"/>
      <c r="GZW568" s="80"/>
      <c r="GZX568" s="49"/>
      <c r="GZY568" s="43"/>
      <c r="GZZ568" s="44"/>
      <c r="HAA568" s="45"/>
      <c r="HAB568" s="45"/>
      <c r="HAC568" s="46"/>
      <c r="HAD568" s="47"/>
      <c r="HAE568" s="80"/>
      <c r="HAF568" s="49"/>
      <c r="HAG568" s="43"/>
      <c r="HAH568" s="44"/>
      <c r="HAI568" s="45"/>
      <c r="HAJ568" s="45"/>
      <c r="HAK568" s="46"/>
      <c r="HAL568" s="47"/>
      <c r="HAM568" s="80"/>
      <c r="HAN568" s="49"/>
      <c r="HAO568" s="43"/>
      <c r="HAP568" s="44"/>
      <c r="HAQ568" s="45"/>
      <c r="HAR568" s="45"/>
      <c r="HAS568" s="46"/>
      <c r="HAT568" s="47"/>
      <c r="HAU568" s="80"/>
      <c r="HAV568" s="49"/>
      <c r="HAW568" s="43"/>
      <c r="HAX568" s="44"/>
      <c r="HAY568" s="45"/>
      <c r="HAZ568" s="45"/>
      <c r="HBA568" s="46"/>
      <c r="HBB568" s="47"/>
      <c r="HBC568" s="80"/>
      <c r="HBD568" s="49"/>
      <c r="HBE568" s="43"/>
      <c r="HBF568" s="44"/>
      <c r="HBG568" s="45"/>
      <c r="HBH568" s="45"/>
      <c r="HBI568" s="46"/>
      <c r="HBJ568" s="47"/>
      <c r="HBK568" s="80"/>
      <c r="HBL568" s="49"/>
      <c r="HBM568" s="43"/>
      <c r="HBN568" s="44"/>
      <c r="HBO568" s="45"/>
      <c r="HBP568" s="45"/>
      <c r="HBQ568" s="46"/>
      <c r="HBR568" s="47"/>
      <c r="HBS568" s="80"/>
      <c r="HBT568" s="49"/>
      <c r="HBU568" s="43"/>
      <c r="HBV568" s="44"/>
      <c r="HBW568" s="45"/>
      <c r="HBX568" s="45"/>
      <c r="HBY568" s="46"/>
      <c r="HBZ568" s="47"/>
      <c r="HCA568" s="80"/>
      <c r="HCB568" s="49"/>
      <c r="HCC568" s="43"/>
      <c r="HCD568" s="44"/>
      <c r="HCE568" s="45"/>
      <c r="HCF568" s="45"/>
      <c r="HCG568" s="46"/>
      <c r="HCH568" s="47"/>
      <c r="HCI568" s="80"/>
      <c r="HCJ568" s="49"/>
      <c r="HCK568" s="43"/>
      <c r="HCL568" s="44"/>
      <c r="HCM568" s="45"/>
      <c r="HCN568" s="45"/>
      <c r="HCO568" s="46"/>
      <c r="HCP568" s="47"/>
      <c r="HCQ568" s="80"/>
      <c r="HCR568" s="49"/>
      <c r="HCS568" s="43"/>
      <c r="HCT568" s="44"/>
      <c r="HCU568" s="45"/>
      <c r="HCV568" s="45"/>
      <c r="HCW568" s="46"/>
      <c r="HCX568" s="47"/>
      <c r="HCY568" s="80"/>
      <c r="HCZ568" s="49"/>
      <c r="HDA568" s="43"/>
      <c r="HDB568" s="44"/>
      <c r="HDC568" s="45"/>
      <c r="HDD568" s="45"/>
      <c r="HDE568" s="46"/>
      <c r="HDF568" s="47"/>
      <c r="HDG568" s="80"/>
      <c r="HDH568" s="49"/>
      <c r="HDI568" s="43"/>
      <c r="HDJ568" s="44"/>
      <c r="HDK568" s="45"/>
      <c r="HDL568" s="45"/>
      <c r="HDM568" s="46"/>
      <c r="HDN568" s="47"/>
      <c r="HDO568" s="80"/>
      <c r="HDP568" s="49"/>
      <c r="HDQ568" s="43"/>
      <c r="HDR568" s="44"/>
      <c r="HDS568" s="45"/>
      <c r="HDT568" s="45"/>
      <c r="HDU568" s="46"/>
      <c r="HDV568" s="47"/>
      <c r="HDW568" s="80"/>
      <c r="HDX568" s="49"/>
      <c r="HDY568" s="43"/>
      <c r="HDZ568" s="44"/>
      <c r="HEA568" s="45"/>
      <c r="HEB568" s="45"/>
      <c r="HEC568" s="46"/>
      <c r="HED568" s="47"/>
      <c r="HEE568" s="80"/>
      <c r="HEF568" s="49"/>
      <c r="HEG568" s="43"/>
      <c r="HEH568" s="44"/>
      <c r="HEI568" s="45"/>
      <c r="HEJ568" s="45"/>
      <c r="HEK568" s="46"/>
      <c r="HEL568" s="47"/>
      <c r="HEM568" s="80"/>
      <c r="HEN568" s="49"/>
      <c r="HEO568" s="43"/>
      <c r="HEP568" s="44"/>
      <c r="HEQ568" s="45"/>
      <c r="HER568" s="45"/>
      <c r="HES568" s="46"/>
      <c r="HET568" s="47"/>
      <c r="HEU568" s="80"/>
      <c r="HEV568" s="49"/>
      <c r="HEW568" s="43"/>
      <c r="HEX568" s="44"/>
      <c r="HEY568" s="45"/>
      <c r="HEZ568" s="45"/>
      <c r="HFA568" s="46"/>
      <c r="HFB568" s="47"/>
      <c r="HFC568" s="80"/>
      <c r="HFD568" s="49"/>
      <c r="HFE568" s="43"/>
      <c r="HFF568" s="44"/>
      <c r="HFG568" s="45"/>
      <c r="HFH568" s="45"/>
      <c r="HFI568" s="46"/>
      <c r="HFJ568" s="47"/>
      <c r="HFK568" s="80"/>
      <c r="HFL568" s="49"/>
      <c r="HFM568" s="43"/>
      <c r="HFN568" s="44"/>
      <c r="HFO568" s="45"/>
      <c r="HFP568" s="45"/>
      <c r="HFQ568" s="46"/>
      <c r="HFR568" s="47"/>
      <c r="HFS568" s="80"/>
      <c r="HFT568" s="49"/>
      <c r="HFU568" s="43"/>
      <c r="HFV568" s="44"/>
      <c r="HFW568" s="45"/>
      <c r="HFX568" s="45"/>
      <c r="HFY568" s="46"/>
      <c r="HFZ568" s="47"/>
      <c r="HGA568" s="80"/>
      <c r="HGB568" s="49"/>
      <c r="HGC568" s="43"/>
      <c r="HGD568" s="44"/>
      <c r="HGE568" s="45"/>
      <c r="HGF568" s="45"/>
      <c r="HGG568" s="46"/>
      <c r="HGH568" s="47"/>
      <c r="HGI568" s="80"/>
      <c r="HGJ568" s="49"/>
      <c r="HGK568" s="43"/>
      <c r="HGL568" s="44"/>
      <c r="HGM568" s="45"/>
      <c r="HGN568" s="45"/>
      <c r="HGO568" s="46"/>
      <c r="HGP568" s="47"/>
      <c r="HGQ568" s="80"/>
      <c r="HGR568" s="49"/>
      <c r="HGS568" s="43"/>
      <c r="HGT568" s="44"/>
      <c r="HGU568" s="45"/>
      <c r="HGV568" s="45"/>
      <c r="HGW568" s="46"/>
      <c r="HGX568" s="47"/>
      <c r="HGY568" s="80"/>
      <c r="HGZ568" s="49"/>
      <c r="HHA568" s="43"/>
      <c r="HHB568" s="44"/>
      <c r="HHC568" s="45"/>
      <c r="HHD568" s="45"/>
      <c r="HHE568" s="46"/>
      <c r="HHF568" s="47"/>
      <c r="HHG568" s="80"/>
      <c r="HHH568" s="49"/>
      <c r="HHI568" s="43"/>
      <c r="HHJ568" s="44"/>
      <c r="HHK568" s="45"/>
      <c r="HHL568" s="45"/>
      <c r="HHM568" s="46"/>
      <c r="HHN568" s="47"/>
      <c r="HHO568" s="80"/>
      <c r="HHP568" s="49"/>
      <c r="HHQ568" s="43"/>
      <c r="HHR568" s="44"/>
      <c r="HHS568" s="45"/>
      <c r="HHT568" s="45"/>
      <c r="HHU568" s="46"/>
      <c r="HHV568" s="47"/>
      <c r="HHW568" s="80"/>
      <c r="HHX568" s="49"/>
      <c r="HHY568" s="43"/>
      <c r="HHZ568" s="44"/>
      <c r="HIA568" s="45"/>
      <c r="HIB568" s="45"/>
      <c r="HIC568" s="46"/>
      <c r="HID568" s="47"/>
      <c r="HIE568" s="80"/>
      <c r="HIF568" s="49"/>
      <c r="HIG568" s="43"/>
      <c r="HIH568" s="44"/>
      <c r="HII568" s="45"/>
      <c r="HIJ568" s="45"/>
      <c r="HIK568" s="46"/>
      <c r="HIL568" s="47"/>
      <c r="HIM568" s="80"/>
      <c r="HIN568" s="49"/>
      <c r="HIO568" s="43"/>
      <c r="HIP568" s="44"/>
      <c r="HIQ568" s="45"/>
      <c r="HIR568" s="45"/>
      <c r="HIS568" s="46"/>
      <c r="HIT568" s="47"/>
      <c r="HIU568" s="80"/>
      <c r="HIV568" s="49"/>
      <c r="HIW568" s="43"/>
      <c r="HIX568" s="44"/>
      <c r="HIY568" s="45"/>
      <c r="HIZ568" s="45"/>
      <c r="HJA568" s="46"/>
      <c r="HJB568" s="47"/>
      <c r="HJC568" s="80"/>
      <c r="HJD568" s="49"/>
      <c r="HJE568" s="43"/>
      <c r="HJF568" s="44"/>
      <c r="HJG568" s="45"/>
      <c r="HJH568" s="45"/>
      <c r="HJI568" s="46"/>
      <c r="HJJ568" s="47"/>
      <c r="HJK568" s="80"/>
      <c r="HJL568" s="49"/>
      <c r="HJM568" s="43"/>
      <c r="HJN568" s="44"/>
      <c r="HJO568" s="45"/>
      <c r="HJP568" s="45"/>
      <c r="HJQ568" s="46"/>
      <c r="HJR568" s="47"/>
      <c r="HJS568" s="80"/>
      <c r="HJT568" s="49"/>
      <c r="HJU568" s="43"/>
      <c r="HJV568" s="44"/>
      <c r="HJW568" s="45"/>
      <c r="HJX568" s="45"/>
      <c r="HJY568" s="46"/>
      <c r="HJZ568" s="47"/>
      <c r="HKA568" s="80"/>
      <c r="HKB568" s="49"/>
      <c r="HKC568" s="43"/>
      <c r="HKD568" s="44"/>
      <c r="HKE568" s="45"/>
      <c r="HKF568" s="45"/>
      <c r="HKG568" s="46"/>
      <c r="HKH568" s="47"/>
      <c r="HKI568" s="80"/>
      <c r="HKJ568" s="49"/>
      <c r="HKK568" s="43"/>
      <c r="HKL568" s="44"/>
      <c r="HKM568" s="45"/>
      <c r="HKN568" s="45"/>
      <c r="HKO568" s="46"/>
      <c r="HKP568" s="47"/>
      <c r="HKQ568" s="80"/>
      <c r="HKR568" s="49"/>
      <c r="HKS568" s="43"/>
      <c r="HKT568" s="44"/>
      <c r="HKU568" s="45"/>
      <c r="HKV568" s="45"/>
      <c r="HKW568" s="46"/>
      <c r="HKX568" s="47"/>
      <c r="HKY568" s="80"/>
      <c r="HKZ568" s="49"/>
      <c r="HLA568" s="43"/>
      <c r="HLB568" s="44"/>
      <c r="HLC568" s="45"/>
      <c r="HLD568" s="45"/>
      <c r="HLE568" s="46"/>
      <c r="HLF568" s="47"/>
      <c r="HLG568" s="80"/>
      <c r="HLH568" s="49"/>
      <c r="HLI568" s="43"/>
      <c r="HLJ568" s="44"/>
      <c r="HLK568" s="45"/>
      <c r="HLL568" s="45"/>
      <c r="HLM568" s="46"/>
      <c r="HLN568" s="47"/>
      <c r="HLO568" s="80"/>
      <c r="HLP568" s="49"/>
      <c r="HLQ568" s="43"/>
      <c r="HLR568" s="44"/>
      <c r="HLS568" s="45"/>
      <c r="HLT568" s="45"/>
      <c r="HLU568" s="46"/>
      <c r="HLV568" s="47"/>
      <c r="HLW568" s="80"/>
      <c r="HLX568" s="49"/>
      <c r="HLY568" s="43"/>
      <c r="HLZ568" s="44"/>
      <c r="HMA568" s="45"/>
      <c r="HMB568" s="45"/>
      <c r="HMC568" s="46"/>
      <c r="HMD568" s="47"/>
      <c r="HME568" s="80"/>
      <c r="HMF568" s="49"/>
      <c r="HMG568" s="43"/>
      <c r="HMH568" s="44"/>
      <c r="HMI568" s="45"/>
      <c r="HMJ568" s="45"/>
      <c r="HMK568" s="46"/>
      <c r="HML568" s="47"/>
      <c r="HMM568" s="80"/>
      <c r="HMN568" s="49"/>
      <c r="HMO568" s="43"/>
      <c r="HMP568" s="44"/>
      <c r="HMQ568" s="45"/>
      <c r="HMR568" s="45"/>
      <c r="HMS568" s="46"/>
      <c r="HMT568" s="47"/>
      <c r="HMU568" s="80"/>
      <c r="HMV568" s="49"/>
      <c r="HMW568" s="43"/>
      <c r="HMX568" s="44"/>
      <c r="HMY568" s="45"/>
      <c r="HMZ568" s="45"/>
      <c r="HNA568" s="46"/>
      <c r="HNB568" s="47"/>
      <c r="HNC568" s="80"/>
      <c r="HND568" s="49"/>
      <c r="HNE568" s="43"/>
      <c r="HNF568" s="44"/>
      <c r="HNG568" s="45"/>
      <c r="HNH568" s="45"/>
      <c r="HNI568" s="46"/>
      <c r="HNJ568" s="47"/>
      <c r="HNK568" s="80"/>
      <c r="HNL568" s="49"/>
      <c r="HNM568" s="43"/>
      <c r="HNN568" s="44"/>
      <c r="HNO568" s="45"/>
      <c r="HNP568" s="45"/>
      <c r="HNQ568" s="46"/>
      <c r="HNR568" s="47"/>
      <c r="HNS568" s="80"/>
      <c r="HNT568" s="49"/>
      <c r="HNU568" s="43"/>
      <c r="HNV568" s="44"/>
      <c r="HNW568" s="45"/>
      <c r="HNX568" s="45"/>
      <c r="HNY568" s="46"/>
      <c r="HNZ568" s="47"/>
      <c r="HOA568" s="80"/>
      <c r="HOB568" s="49"/>
      <c r="HOC568" s="43"/>
      <c r="HOD568" s="44"/>
      <c r="HOE568" s="45"/>
      <c r="HOF568" s="45"/>
      <c r="HOG568" s="46"/>
      <c r="HOH568" s="47"/>
      <c r="HOI568" s="80"/>
      <c r="HOJ568" s="49"/>
      <c r="HOK568" s="43"/>
      <c r="HOL568" s="44"/>
      <c r="HOM568" s="45"/>
      <c r="HON568" s="45"/>
      <c r="HOO568" s="46"/>
      <c r="HOP568" s="47"/>
      <c r="HOQ568" s="80"/>
      <c r="HOR568" s="49"/>
      <c r="HOS568" s="43"/>
      <c r="HOT568" s="44"/>
      <c r="HOU568" s="45"/>
      <c r="HOV568" s="45"/>
      <c r="HOW568" s="46"/>
      <c r="HOX568" s="47"/>
      <c r="HOY568" s="80"/>
      <c r="HOZ568" s="49"/>
      <c r="HPA568" s="43"/>
      <c r="HPB568" s="44"/>
      <c r="HPC568" s="45"/>
      <c r="HPD568" s="45"/>
      <c r="HPE568" s="46"/>
      <c r="HPF568" s="47"/>
      <c r="HPG568" s="80"/>
      <c r="HPH568" s="49"/>
      <c r="HPI568" s="43"/>
      <c r="HPJ568" s="44"/>
      <c r="HPK568" s="45"/>
      <c r="HPL568" s="45"/>
      <c r="HPM568" s="46"/>
      <c r="HPN568" s="47"/>
      <c r="HPO568" s="80"/>
      <c r="HPP568" s="49"/>
      <c r="HPQ568" s="43"/>
      <c r="HPR568" s="44"/>
      <c r="HPS568" s="45"/>
      <c r="HPT568" s="45"/>
      <c r="HPU568" s="46"/>
      <c r="HPV568" s="47"/>
      <c r="HPW568" s="80"/>
      <c r="HPX568" s="49"/>
      <c r="HPY568" s="43"/>
      <c r="HPZ568" s="44"/>
      <c r="HQA568" s="45"/>
      <c r="HQB568" s="45"/>
      <c r="HQC568" s="46"/>
      <c r="HQD568" s="47"/>
      <c r="HQE568" s="80"/>
      <c r="HQF568" s="49"/>
      <c r="HQG568" s="43"/>
      <c r="HQH568" s="44"/>
      <c r="HQI568" s="45"/>
      <c r="HQJ568" s="45"/>
      <c r="HQK568" s="46"/>
      <c r="HQL568" s="47"/>
      <c r="HQM568" s="80"/>
      <c r="HQN568" s="49"/>
      <c r="HQO568" s="43"/>
      <c r="HQP568" s="44"/>
      <c r="HQQ568" s="45"/>
      <c r="HQR568" s="45"/>
      <c r="HQS568" s="46"/>
      <c r="HQT568" s="47"/>
      <c r="HQU568" s="80"/>
      <c r="HQV568" s="49"/>
      <c r="HQW568" s="43"/>
      <c r="HQX568" s="44"/>
      <c r="HQY568" s="45"/>
      <c r="HQZ568" s="45"/>
      <c r="HRA568" s="46"/>
      <c r="HRB568" s="47"/>
      <c r="HRC568" s="80"/>
      <c r="HRD568" s="49"/>
      <c r="HRE568" s="43"/>
      <c r="HRF568" s="44"/>
      <c r="HRG568" s="45"/>
      <c r="HRH568" s="45"/>
      <c r="HRI568" s="46"/>
      <c r="HRJ568" s="47"/>
      <c r="HRK568" s="80"/>
      <c r="HRL568" s="49"/>
      <c r="HRM568" s="43"/>
      <c r="HRN568" s="44"/>
      <c r="HRO568" s="45"/>
      <c r="HRP568" s="45"/>
      <c r="HRQ568" s="46"/>
      <c r="HRR568" s="47"/>
      <c r="HRS568" s="80"/>
      <c r="HRT568" s="49"/>
      <c r="HRU568" s="43"/>
      <c r="HRV568" s="44"/>
      <c r="HRW568" s="45"/>
      <c r="HRX568" s="45"/>
      <c r="HRY568" s="46"/>
      <c r="HRZ568" s="47"/>
      <c r="HSA568" s="80"/>
      <c r="HSB568" s="49"/>
      <c r="HSC568" s="43"/>
      <c r="HSD568" s="44"/>
      <c r="HSE568" s="45"/>
      <c r="HSF568" s="45"/>
      <c r="HSG568" s="46"/>
      <c r="HSH568" s="47"/>
      <c r="HSI568" s="80"/>
      <c r="HSJ568" s="49"/>
      <c r="HSK568" s="43"/>
      <c r="HSL568" s="44"/>
      <c r="HSM568" s="45"/>
      <c r="HSN568" s="45"/>
      <c r="HSO568" s="46"/>
      <c r="HSP568" s="47"/>
      <c r="HSQ568" s="80"/>
      <c r="HSR568" s="49"/>
      <c r="HSS568" s="43"/>
      <c r="HST568" s="44"/>
      <c r="HSU568" s="45"/>
      <c r="HSV568" s="45"/>
      <c r="HSW568" s="46"/>
      <c r="HSX568" s="47"/>
      <c r="HSY568" s="80"/>
      <c r="HSZ568" s="49"/>
      <c r="HTA568" s="43"/>
      <c r="HTB568" s="44"/>
      <c r="HTC568" s="45"/>
      <c r="HTD568" s="45"/>
      <c r="HTE568" s="46"/>
      <c r="HTF568" s="47"/>
      <c r="HTG568" s="80"/>
      <c r="HTH568" s="49"/>
      <c r="HTI568" s="43"/>
      <c r="HTJ568" s="44"/>
      <c r="HTK568" s="45"/>
      <c r="HTL568" s="45"/>
      <c r="HTM568" s="46"/>
      <c r="HTN568" s="47"/>
      <c r="HTO568" s="80"/>
      <c r="HTP568" s="49"/>
      <c r="HTQ568" s="43"/>
      <c r="HTR568" s="44"/>
      <c r="HTS568" s="45"/>
      <c r="HTT568" s="45"/>
      <c r="HTU568" s="46"/>
      <c r="HTV568" s="47"/>
      <c r="HTW568" s="80"/>
      <c r="HTX568" s="49"/>
      <c r="HTY568" s="43"/>
      <c r="HTZ568" s="44"/>
      <c r="HUA568" s="45"/>
      <c r="HUB568" s="45"/>
      <c r="HUC568" s="46"/>
      <c r="HUD568" s="47"/>
      <c r="HUE568" s="80"/>
      <c r="HUF568" s="49"/>
      <c r="HUG568" s="43"/>
      <c r="HUH568" s="44"/>
      <c r="HUI568" s="45"/>
      <c r="HUJ568" s="45"/>
      <c r="HUK568" s="46"/>
      <c r="HUL568" s="47"/>
      <c r="HUM568" s="80"/>
      <c r="HUN568" s="49"/>
      <c r="HUO568" s="43"/>
      <c r="HUP568" s="44"/>
      <c r="HUQ568" s="45"/>
      <c r="HUR568" s="45"/>
      <c r="HUS568" s="46"/>
      <c r="HUT568" s="47"/>
      <c r="HUU568" s="80"/>
      <c r="HUV568" s="49"/>
      <c r="HUW568" s="43"/>
      <c r="HUX568" s="44"/>
      <c r="HUY568" s="45"/>
      <c r="HUZ568" s="45"/>
      <c r="HVA568" s="46"/>
      <c r="HVB568" s="47"/>
      <c r="HVC568" s="80"/>
      <c r="HVD568" s="49"/>
      <c r="HVE568" s="43"/>
      <c r="HVF568" s="44"/>
      <c r="HVG568" s="45"/>
      <c r="HVH568" s="45"/>
      <c r="HVI568" s="46"/>
      <c r="HVJ568" s="47"/>
      <c r="HVK568" s="80"/>
      <c r="HVL568" s="49"/>
      <c r="HVM568" s="43"/>
      <c r="HVN568" s="44"/>
      <c r="HVO568" s="45"/>
      <c r="HVP568" s="45"/>
      <c r="HVQ568" s="46"/>
      <c r="HVR568" s="47"/>
      <c r="HVS568" s="80"/>
      <c r="HVT568" s="49"/>
      <c r="HVU568" s="43"/>
      <c r="HVV568" s="44"/>
      <c r="HVW568" s="45"/>
      <c r="HVX568" s="45"/>
      <c r="HVY568" s="46"/>
      <c r="HVZ568" s="47"/>
      <c r="HWA568" s="80"/>
      <c r="HWB568" s="49"/>
      <c r="HWC568" s="43"/>
      <c r="HWD568" s="44"/>
      <c r="HWE568" s="45"/>
      <c r="HWF568" s="45"/>
      <c r="HWG568" s="46"/>
      <c r="HWH568" s="47"/>
      <c r="HWI568" s="80"/>
      <c r="HWJ568" s="49"/>
      <c r="HWK568" s="43"/>
      <c r="HWL568" s="44"/>
      <c r="HWM568" s="45"/>
      <c r="HWN568" s="45"/>
      <c r="HWO568" s="46"/>
      <c r="HWP568" s="47"/>
      <c r="HWQ568" s="80"/>
      <c r="HWR568" s="49"/>
      <c r="HWS568" s="43"/>
      <c r="HWT568" s="44"/>
      <c r="HWU568" s="45"/>
      <c r="HWV568" s="45"/>
      <c r="HWW568" s="46"/>
      <c r="HWX568" s="47"/>
      <c r="HWY568" s="80"/>
      <c r="HWZ568" s="49"/>
      <c r="HXA568" s="43"/>
      <c r="HXB568" s="44"/>
      <c r="HXC568" s="45"/>
      <c r="HXD568" s="45"/>
      <c r="HXE568" s="46"/>
      <c r="HXF568" s="47"/>
      <c r="HXG568" s="80"/>
      <c r="HXH568" s="49"/>
      <c r="HXI568" s="43"/>
      <c r="HXJ568" s="44"/>
      <c r="HXK568" s="45"/>
      <c r="HXL568" s="45"/>
      <c r="HXM568" s="46"/>
      <c r="HXN568" s="47"/>
      <c r="HXO568" s="80"/>
      <c r="HXP568" s="49"/>
      <c r="HXQ568" s="43"/>
      <c r="HXR568" s="44"/>
      <c r="HXS568" s="45"/>
      <c r="HXT568" s="45"/>
      <c r="HXU568" s="46"/>
      <c r="HXV568" s="47"/>
      <c r="HXW568" s="80"/>
      <c r="HXX568" s="49"/>
      <c r="HXY568" s="43"/>
      <c r="HXZ568" s="44"/>
      <c r="HYA568" s="45"/>
      <c r="HYB568" s="45"/>
      <c r="HYC568" s="46"/>
      <c r="HYD568" s="47"/>
      <c r="HYE568" s="80"/>
      <c r="HYF568" s="49"/>
      <c r="HYG568" s="43"/>
      <c r="HYH568" s="44"/>
      <c r="HYI568" s="45"/>
      <c r="HYJ568" s="45"/>
      <c r="HYK568" s="46"/>
      <c r="HYL568" s="47"/>
      <c r="HYM568" s="80"/>
      <c r="HYN568" s="49"/>
      <c r="HYO568" s="43"/>
      <c r="HYP568" s="44"/>
      <c r="HYQ568" s="45"/>
      <c r="HYR568" s="45"/>
      <c r="HYS568" s="46"/>
      <c r="HYT568" s="47"/>
      <c r="HYU568" s="80"/>
      <c r="HYV568" s="49"/>
      <c r="HYW568" s="43"/>
      <c r="HYX568" s="44"/>
      <c r="HYY568" s="45"/>
      <c r="HYZ568" s="45"/>
      <c r="HZA568" s="46"/>
      <c r="HZB568" s="47"/>
      <c r="HZC568" s="80"/>
      <c r="HZD568" s="49"/>
      <c r="HZE568" s="43"/>
      <c r="HZF568" s="44"/>
      <c r="HZG568" s="45"/>
      <c r="HZH568" s="45"/>
      <c r="HZI568" s="46"/>
      <c r="HZJ568" s="47"/>
      <c r="HZK568" s="80"/>
      <c r="HZL568" s="49"/>
      <c r="HZM568" s="43"/>
      <c r="HZN568" s="44"/>
      <c r="HZO568" s="45"/>
      <c r="HZP568" s="45"/>
      <c r="HZQ568" s="46"/>
      <c r="HZR568" s="47"/>
      <c r="HZS568" s="80"/>
      <c r="HZT568" s="49"/>
      <c r="HZU568" s="43"/>
      <c r="HZV568" s="44"/>
      <c r="HZW568" s="45"/>
      <c r="HZX568" s="45"/>
      <c r="HZY568" s="46"/>
      <c r="HZZ568" s="47"/>
      <c r="IAA568" s="80"/>
      <c r="IAB568" s="49"/>
      <c r="IAC568" s="43"/>
      <c r="IAD568" s="44"/>
      <c r="IAE568" s="45"/>
      <c r="IAF568" s="45"/>
      <c r="IAG568" s="46"/>
      <c r="IAH568" s="47"/>
      <c r="IAI568" s="80"/>
      <c r="IAJ568" s="49"/>
      <c r="IAK568" s="43"/>
      <c r="IAL568" s="44"/>
      <c r="IAM568" s="45"/>
      <c r="IAN568" s="45"/>
      <c r="IAO568" s="46"/>
      <c r="IAP568" s="47"/>
      <c r="IAQ568" s="80"/>
      <c r="IAR568" s="49"/>
      <c r="IAS568" s="43"/>
      <c r="IAT568" s="44"/>
      <c r="IAU568" s="45"/>
      <c r="IAV568" s="45"/>
      <c r="IAW568" s="46"/>
      <c r="IAX568" s="47"/>
      <c r="IAY568" s="80"/>
      <c r="IAZ568" s="49"/>
      <c r="IBA568" s="43"/>
      <c r="IBB568" s="44"/>
      <c r="IBC568" s="45"/>
      <c r="IBD568" s="45"/>
      <c r="IBE568" s="46"/>
      <c r="IBF568" s="47"/>
      <c r="IBG568" s="80"/>
      <c r="IBH568" s="49"/>
      <c r="IBI568" s="43"/>
      <c r="IBJ568" s="44"/>
      <c r="IBK568" s="45"/>
      <c r="IBL568" s="45"/>
      <c r="IBM568" s="46"/>
      <c r="IBN568" s="47"/>
      <c r="IBO568" s="80"/>
      <c r="IBP568" s="49"/>
      <c r="IBQ568" s="43"/>
      <c r="IBR568" s="44"/>
      <c r="IBS568" s="45"/>
      <c r="IBT568" s="45"/>
      <c r="IBU568" s="46"/>
      <c r="IBV568" s="47"/>
      <c r="IBW568" s="80"/>
      <c r="IBX568" s="49"/>
      <c r="IBY568" s="43"/>
      <c r="IBZ568" s="44"/>
      <c r="ICA568" s="45"/>
      <c r="ICB568" s="45"/>
      <c r="ICC568" s="46"/>
      <c r="ICD568" s="47"/>
      <c r="ICE568" s="80"/>
      <c r="ICF568" s="49"/>
      <c r="ICG568" s="43"/>
      <c r="ICH568" s="44"/>
      <c r="ICI568" s="45"/>
      <c r="ICJ568" s="45"/>
      <c r="ICK568" s="46"/>
      <c r="ICL568" s="47"/>
      <c r="ICM568" s="80"/>
      <c r="ICN568" s="49"/>
      <c r="ICO568" s="43"/>
      <c r="ICP568" s="44"/>
      <c r="ICQ568" s="45"/>
      <c r="ICR568" s="45"/>
      <c r="ICS568" s="46"/>
      <c r="ICT568" s="47"/>
      <c r="ICU568" s="80"/>
      <c r="ICV568" s="49"/>
      <c r="ICW568" s="43"/>
      <c r="ICX568" s="44"/>
      <c r="ICY568" s="45"/>
      <c r="ICZ568" s="45"/>
      <c r="IDA568" s="46"/>
      <c r="IDB568" s="47"/>
      <c r="IDC568" s="80"/>
      <c r="IDD568" s="49"/>
      <c r="IDE568" s="43"/>
      <c r="IDF568" s="44"/>
      <c r="IDG568" s="45"/>
      <c r="IDH568" s="45"/>
      <c r="IDI568" s="46"/>
      <c r="IDJ568" s="47"/>
      <c r="IDK568" s="80"/>
      <c r="IDL568" s="49"/>
      <c r="IDM568" s="43"/>
      <c r="IDN568" s="44"/>
      <c r="IDO568" s="45"/>
      <c r="IDP568" s="45"/>
      <c r="IDQ568" s="46"/>
      <c r="IDR568" s="47"/>
      <c r="IDS568" s="80"/>
      <c r="IDT568" s="49"/>
      <c r="IDU568" s="43"/>
      <c r="IDV568" s="44"/>
      <c r="IDW568" s="45"/>
      <c r="IDX568" s="45"/>
      <c r="IDY568" s="46"/>
      <c r="IDZ568" s="47"/>
      <c r="IEA568" s="80"/>
      <c r="IEB568" s="49"/>
      <c r="IEC568" s="43"/>
      <c r="IED568" s="44"/>
      <c r="IEE568" s="45"/>
      <c r="IEF568" s="45"/>
      <c r="IEG568" s="46"/>
      <c r="IEH568" s="47"/>
      <c r="IEI568" s="80"/>
      <c r="IEJ568" s="49"/>
      <c r="IEK568" s="43"/>
      <c r="IEL568" s="44"/>
      <c r="IEM568" s="45"/>
      <c r="IEN568" s="45"/>
      <c r="IEO568" s="46"/>
      <c r="IEP568" s="47"/>
      <c r="IEQ568" s="80"/>
      <c r="IER568" s="49"/>
      <c r="IES568" s="43"/>
      <c r="IET568" s="44"/>
      <c r="IEU568" s="45"/>
      <c r="IEV568" s="45"/>
      <c r="IEW568" s="46"/>
      <c r="IEX568" s="47"/>
      <c r="IEY568" s="80"/>
      <c r="IEZ568" s="49"/>
      <c r="IFA568" s="43"/>
      <c r="IFB568" s="44"/>
      <c r="IFC568" s="45"/>
      <c r="IFD568" s="45"/>
      <c r="IFE568" s="46"/>
      <c r="IFF568" s="47"/>
      <c r="IFG568" s="80"/>
      <c r="IFH568" s="49"/>
      <c r="IFI568" s="43"/>
      <c r="IFJ568" s="44"/>
      <c r="IFK568" s="45"/>
      <c r="IFL568" s="45"/>
      <c r="IFM568" s="46"/>
      <c r="IFN568" s="47"/>
      <c r="IFO568" s="80"/>
      <c r="IFP568" s="49"/>
      <c r="IFQ568" s="43"/>
      <c r="IFR568" s="44"/>
      <c r="IFS568" s="45"/>
      <c r="IFT568" s="45"/>
      <c r="IFU568" s="46"/>
      <c r="IFV568" s="47"/>
      <c r="IFW568" s="80"/>
      <c r="IFX568" s="49"/>
      <c r="IFY568" s="43"/>
      <c r="IFZ568" s="44"/>
      <c r="IGA568" s="45"/>
      <c r="IGB568" s="45"/>
      <c r="IGC568" s="46"/>
      <c r="IGD568" s="47"/>
      <c r="IGE568" s="80"/>
      <c r="IGF568" s="49"/>
      <c r="IGG568" s="43"/>
      <c r="IGH568" s="44"/>
      <c r="IGI568" s="45"/>
      <c r="IGJ568" s="45"/>
      <c r="IGK568" s="46"/>
      <c r="IGL568" s="47"/>
      <c r="IGM568" s="80"/>
      <c r="IGN568" s="49"/>
      <c r="IGO568" s="43"/>
      <c r="IGP568" s="44"/>
      <c r="IGQ568" s="45"/>
      <c r="IGR568" s="45"/>
      <c r="IGS568" s="46"/>
      <c r="IGT568" s="47"/>
      <c r="IGU568" s="80"/>
      <c r="IGV568" s="49"/>
      <c r="IGW568" s="43"/>
      <c r="IGX568" s="44"/>
      <c r="IGY568" s="45"/>
      <c r="IGZ568" s="45"/>
      <c r="IHA568" s="46"/>
      <c r="IHB568" s="47"/>
      <c r="IHC568" s="80"/>
      <c r="IHD568" s="49"/>
      <c r="IHE568" s="43"/>
      <c r="IHF568" s="44"/>
      <c r="IHG568" s="45"/>
      <c r="IHH568" s="45"/>
      <c r="IHI568" s="46"/>
      <c r="IHJ568" s="47"/>
      <c r="IHK568" s="80"/>
      <c r="IHL568" s="49"/>
      <c r="IHM568" s="43"/>
      <c r="IHN568" s="44"/>
      <c r="IHO568" s="45"/>
      <c r="IHP568" s="45"/>
      <c r="IHQ568" s="46"/>
      <c r="IHR568" s="47"/>
      <c r="IHS568" s="80"/>
      <c r="IHT568" s="49"/>
      <c r="IHU568" s="43"/>
      <c r="IHV568" s="44"/>
      <c r="IHW568" s="45"/>
      <c r="IHX568" s="45"/>
      <c r="IHY568" s="46"/>
      <c r="IHZ568" s="47"/>
      <c r="IIA568" s="80"/>
      <c r="IIB568" s="49"/>
      <c r="IIC568" s="43"/>
      <c r="IID568" s="44"/>
      <c r="IIE568" s="45"/>
      <c r="IIF568" s="45"/>
      <c r="IIG568" s="46"/>
      <c r="IIH568" s="47"/>
      <c r="III568" s="80"/>
      <c r="IIJ568" s="49"/>
      <c r="IIK568" s="43"/>
      <c r="IIL568" s="44"/>
      <c r="IIM568" s="45"/>
      <c r="IIN568" s="45"/>
      <c r="IIO568" s="46"/>
      <c r="IIP568" s="47"/>
      <c r="IIQ568" s="80"/>
      <c r="IIR568" s="49"/>
      <c r="IIS568" s="43"/>
      <c r="IIT568" s="44"/>
      <c r="IIU568" s="45"/>
      <c r="IIV568" s="45"/>
      <c r="IIW568" s="46"/>
      <c r="IIX568" s="47"/>
      <c r="IIY568" s="80"/>
      <c r="IIZ568" s="49"/>
      <c r="IJA568" s="43"/>
      <c r="IJB568" s="44"/>
      <c r="IJC568" s="45"/>
      <c r="IJD568" s="45"/>
      <c r="IJE568" s="46"/>
      <c r="IJF568" s="47"/>
      <c r="IJG568" s="80"/>
      <c r="IJH568" s="49"/>
      <c r="IJI568" s="43"/>
      <c r="IJJ568" s="44"/>
      <c r="IJK568" s="45"/>
      <c r="IJL568" s="45"/>
      <c r="IJM568" s="46"/>
      <c r="IJN568" s="47"/>
      <c r="IJO568" s="80"/>
      <c r="IJP568" s="49"/>
      <c r="IJQ568" s="43"/>
      <c r="IJR568" s="44"/>
      <c r="IJS568" s="45"/>
      <c r="IJT568" s="45"/>
      <c r="IJU568" s="46"/>
      <c r="IJV568" s="47"/>
      <c r="IJW568" s="80"/>
      <c r="IJX568" s="49"/>
      <c r="IJY568" s="43"/>
      <c r="IJZ568" s="44"/>
      <c r="IKA568" s="45"/>
      <c r="IKB568" s="45"/>
      <c r="IKC568" s="46"/>
      <c r="IKD568" s="47"/>
      <c r="IKE568" s="80"/>
      <c r="IKF568" s="49"/>
      <c r="IKG568" s="43"/>
      <c r="IKH568" s="44"/>
      <c r="IKI568" s="45"/>
      <c r="IKJ568" s="45"/>
      <c r="IKK568" s="46"/>
      <c r="IKL568" s="47"/>
      <c r="IKM568" s="80"/>
      <c r="IKN568" s="49"/>
      <c r="IKO568" s="43"/>
      <c r="IKP568" s="44"/>
      <c r="IKQ568" s="45"/>
      <c r="IKR568" s="45"/>
      <c r="IKS568" s="46"/>
      <c r="IKT568" s="47"/>
      <c r="IKU568" s="80"/>
      <c r="IKV568" s="49"/>
      <c r="IKW568" s="43"/>
      <c r="IKX568" s="44"/>
      <c r="IKY568" s="45"/>
      <c r="IKZ568" s="45"/>
      <c r="ILA568" s="46"/>
      <c r="ILB568" s="47"/>
      <c r="ILC568" s="80"/>
      <c r="ILD568" s="49"/>
      <c r="ILE568" s="43"/>
      <c r="ILF568" s="44"/>
      <c r="ILG568" s="45"/>
      <c r="ILH568" s="45"/>
      <c r="ILI568" s="46"/>
      <c r="ILJ568" s="47"/>
      <c r="ILK568" s="80"/>
      <c r="ILL568" s="49"/>
      <c r="ILM568" s="43"/>
      <c r="ILN568" s="44"/>
      <c r="ILO568" s="45"/>
      <c r="ILP568" s="45"/>
      <c r="ILQ568" s="46"/>
      <c r="ILR568" s="47"/>
      <c r="ILS568" s="80"/>
      <c r="ILT568" s="49"/>
      <c r="ILU568" s="43"/>
      <c r="ILV568" s="44"/>
      <c r="ILW568" s="45"/>
      <c r="ILX568" s="45"/>
      <c r="ILY568" s="46"/>
      <c r="ILZ568" s="47"/>
      <c r="IMA568" s="80"/>
      <c r="IMB568" s="49"/>
      <c r="IMC568" s="43"/>
      <c r="IMD568" s="44"/>
      <c r="IME568" s="45"/>
      <c r="IMF568" s="45"/>
      <c r="IMG568" s="46"/>
      <c r="IMH568" s="47"/>
      <c r="IMI568" s="80"/>
      <c r="IMJ568" s="49"/>
      <c r="IMK568" s="43"/>
      <c r="IML568" s="44"/>
      <c r="IMM568" s="45"/>
      <c r="IMN568" s="45"/>
      <c r="IMO568" s="46"/>
      <c r="IMP568" s="47"/>
      <c r="IMQ568" s="80"/>
      <c r="IMR568" s="49"/>
      <c r="IMS568" s="43"/>
      <c r="IMT568" s="44"/>
      <c r="IMU568" s="45"/>
      <c r="IMV568" s="45"/>
      <c r="IMW568" s="46"/>
      <c r="IMX568" s="47"/>
      <c r="IMY568" s="80"/>
      <c r="IMZ568" s="49"/>
      <c r="INA568" s="43"/>
      <c r="INB568" s="44"/>
      <c r="INC568" s="45"/>
      <c r="IND568" s="45"/>
      <c r="INE568" s="46"/>
      <c r="INF568" s="47"/>
      <c r="ING568" s="80"/>
      <c r="INH568" s="49"/>
      <c r="INI568" s="43"/>
      <c r="INJ568" s="44"/>
      <c r="INK568" s="45"/>
      <c r="INL568" s="45"/>
      <c r="INM568" s="46"/>
      <c r="INN568" s="47"/>
      <c r="INO568" s="80"/>
      <c r="INP568" s="49"/>
      <c r="INQ568" s="43"/>
      <c r="INR568" s="44"/>
      <c r="INS568" s="45"/>
      <c r="INT568" s="45"/>
      <c r="INU568" s="46"/>
      <c r="INV568" s="47"/>
      <c r="INW568" s="80"/>
      <c r="INX568" s="49"/>
      <c r="INY568" s="43"/>
      <c r="INZ568" s="44"/>
      <c r="IOA568" s="45"/>
      <c r="IOB568" s="45"/>
      <c r="IOC568" s="46"/>
      <c r="IOD568" s="47"/>
      <c r="IOE568" s="80"/>
      <c r="IOF568" s="49"/>
      <c r="IOG568" s="43"/>
      <c r="IOH568" s="44"/>
      <c r="IOI568" s="45"/>
      <c r="IOJ568" s="45"/>
      <c r="IOK568" s="46"/>
      <c r="IOL568" s="47"/>
      <c r="IOM568" s="80"/>
      <c r="ION568" s="49"/>
      <c r="IOO568" s="43"/>
      <c r="IOP568" s="44"/>
      <c r="IOQ568" s="45"/>
      <c r="IOR568" s="45"/>
      <c r="IOS568" s="46"/>
      <c r="IOT568" s="47"/>
      <c r="IOU568" s="80"/>
      <c r="IOV568" s="49"/>
      <c r="IOW568" s="43"/>
      <c r="IOX568" s="44"/>
      <c r="IOY568" s="45"/>
      <c r="IOZ568" s="45"/>
      <c r="IPA568" s="46"/>
      <c r="IPB568" s="47"/>
      <c r="IPC568" s="80"/>
      <c r="IPD568" s="49"/>
      <c r="IPE568" s="43"/>
      <c r="IPF568" s="44"/>
      <c r="IPG568" s="45"/>
      <c r="IPH568" s="45"/>
      <c r="IPI568" s="46"/>
      <c r="IPJ568" s="47"/>
      <c r="IPK568" s="80"/>
      <c r="IPL568" s="49"/>
      <c r="IPM568" s="43"/>
      <c r="IPN568" s="44"/>
      <c r="IPO568" s="45"/>
      <c r="IPP568" s="45"/>
      <c r="IPQ568" s="46"/>
      <c r="IPR568" s="47"/>
      <c r="IPS568" s="80"/>
      <c r="IPT568" s="49"/>
      <c r="IPU568" s="43"/>
      <c r="IPV568" s="44"/>
      <c r="IPW568" s="45"/>
      <c r="IPX568" s="45"/>
      <c r="IPY568" s="46"/>
      <c r="IPZ568" s="47"/>
      <c r="IQA568" s="80"/>
      <c r="IQB568" s="49"/>
      <c r="IQC568" s="43"/>
      <c r="IQD568" s="44"/>
      <c r="IQE568" s="45"/>
      <c r="IQF568" s="45"/>
      <c r="IQG568" s="46"/>
      <c r="IQH568" s="47"/>
      <c r="IQI568" s="80"/>
      <c r="IQJ568" s="49"/>
      <c r="IQK568" s="43"/>
      <c r="IQL568" s="44"/>
      <c r="IQM568" s="45"/>
      <c r="IQN568" s="45"/>
      <c r="IQO568" s="46"/>
      <c r="IQP568" s="47"/>
      <c r="IQQ568" s="80"/>
      <c r="IQR568" s="49"/>
      <c r="IQS568" s="43"/>
      <c r="IQT568" s="44"/>
      <c r="IQU568" s="45"/>
      <c r="IQV568" s="45"/>
      <c r="IQW568" s="46"/>
      <c r="IQX568" s="47"/>
      <c r="IQY568" s="80"/>
      <c r="IQZ568" s="49"/>
      <c r="IRA568" s="43"/>
      <c r="IRB568" s="44"/>
      <c r="IRC568" s="45"/>
      <c r="IRD568" s="45"/>
      <c r="IRE568" s="46"/>
      <c r="IRF568" s="47"/>
      <c r="IRG568" s="80"/>
      <c r="IRH568" s="49"/>
      <c r="IRI568" s="43"/>
      <c r="IRJ568" s="44"/>
      <c r="IRK568" s="45"/>
      <c r="IRL568" s="45"/>
      <c r="IRM568" s="46"/>
      <c r="IRN568" s="47"/>
      <c r="IRO568" s="80"/>
      <c r="IRP568" s="49"/>
      <c r="IRQ568" s="43"/>
      <c r="IRR568" s="44"/>
      <c r="IRS568" s="45"/>
      <c r="IRT568" s="45"/>
      <c r="IRU568" s="46"/>
      <c r="IRV568" s="47"/>
      <c r="IRW568" s="80"/>
      <c r="IRX568" s="49"/>
      <c r="IRY568" s="43"/>
      <c r="IRZ568" s="44"/>
      <c r="ISA568" s="45"/>
      <c r="ISB568" s="45"/>
      <c r="ISC568" s="46"/>
      <c r="ISD568" s="47"/>
      <c r="ISE568" s="80"/>
      <c r="ISF568" s="49"/>
      <c r="ISG568" s="43"/>
      <c r="ISH568" s="44"/>
      <c r="ISI568" s="45"/>
      <c r="ISJ568" s="45"/>
      <c r="ISK568" s="46"/>
      <c r="ISL568" s="47"/>
      <c r="ISM568" s="80"/>
      <c r="ISN568" s="49"/>
      <c r="ISO568" s="43"/>
      <c r="ISP568" s="44"/>
      <c r="ISQ568" s="45"/>
      <c r="ISR568" s="45"/>
      <c r="ISS568" s="46"/>
      <c r="IST568" s="47"/>
      <c r="ISU568" s="80"/>
      <c r="ISV568" s="49"/>
      <c r="ISW568" s="43"/>
      <c r="ISX568" s="44"/>
      <c r="ISY568" s="45"/>
      <c r="ISZ568" s="45"/>
      <c r="ITA568" s="46"/>
      <c r="ITB568" s="47"/>
      <c r="ITC568" s="80"/>
      <c r="ITD568" s="49"/>
      <c r="ITE568" s="43"/>
      <c r="ITF568" s="44"/>
      <c r="ITG568" s="45"/>
      <c r="ITH568" s="45"/>
      <c r="ITI568" s="46"/>
      <c r="ITJ568" s="47"/>
      <c r="ITK568" s="80"/>
      <c r="ITL568" s="49"/>
      <c r="ITM568" s="43"/>
      <c r="ITN568" s="44"/>
      <c r="ITO568" s="45"/>
      <c r="ITP568" s="45"/>
      <c r="ITQ568" s="46"/>
      <c r="ITR568" s="47"/>
      <c r="ITS568" s="80"/>
      <c r="ITT568" s="49"/>
      <c r="ITU568" s="43"/>
      <c r="ITV568" s="44"/>
      <c r="ITW568" s="45"/>
      <c r="ITX568" s="45"/>
      <c r="ITY568" s="46"/>
      <c r="ITZ568" s="47"/>
      <c r="IUA568" s="80"/>
      <c r="IUB568" s="49"/>
      <c r="IUC568" s="43"/>
      <c r="IUD568" s="44"/>
      <c r="IUE568" s="45"/>
      <c r="IUF568" s="45"/>
      <c r="IUG568" s="46"/>
      <c r="IUH568" s="47"/>
      <c r="IUI568" s="80"/>
      <c r="IUJ568" s="49"/>
      <c r="IUK568" s="43"/>
      <c r="IUL568" s="44"/>
      <c r="IUM568" s="45"/>
      <c r="IUN568" s="45"/>
      <c r="IUO568" s="46"/>
      <c r="IUP568" s="47"/>
      <c r="IUQ568" s="80"/>
      <c r="IUR568" s="49"/>
      <c r="IUS568" s="43"/>
      <c r="IUT568" s="44"/>
      <c r="IUU568" s="45"/>
      <c r="IUV568" s="45"/>
      <c r="IUW568" s="46"/>
      <c r="IUX568" s="47"/>
      <c r="IUY568" s="80"/>
      <c r="IUZ568" s="49"/>
      <c r="IVA568" s="43"/>
      <c r="IVB568" s="44"/>
      <c r="IVC568" s="45"/>
      <c r="IVD568" s="45"/>
      <c r="IVE568" s="46"/>
      <c r="IVF568" s="47"/>
      <c r="IVG568" s="80"/>
      <c r="IVH568" s="49"/>
      <c r="IVI568" s="43"/>
      <c r="IVJ568" s="44"/>
      <c r="IVK568" s="45"/>
      <c r="IVL568" s="45"/>
      <c r="IVM568" s="46"/>
      <c r="IVN568" s="47"/>
      <c r="IVO568" s="80"/>
      <c r="IVP568" s="49"/>
      <c r="IVQ568" s="43"/>
      <c r="IVR568" s="44"/>
      <c r="IVS568" s="45"/>
      <c r="IVT568" s="45"/>
      <c r="IVU568" s="46"/>
      <c r="IVV568" s="47"/>
      <c r="IVW568" s="80"/>
      <c r="IVX568" s="49"/>
      <c r="IVY568" s="43"/>
      <c r="IVZ568" s="44"/>
      <c r="IWA568" s="45"/>
      <c r="IWB568" s="45"/>
      <c r="IWC568" s="46"/>
      <c r="IWD568" s="47"/>
      <c r="IWE568" s="80"/>
      <c r="IWF568" s="49"/>
      <c r="IWG568" s="43"/>
      <c r="IWH568" s="44"/>
      <c r="IWI568" s="45"/>
      <c r="IWJ568" s="45"/>
      <c r="IWK568" s="46"/>
      <c r="IWL568" s="47"/>
      <c r="IWM568" s="80"/>
      <c r="IWN568" s="49"/>
      <c r="IWO568" s="43"/>
      <c r="IWP568" s="44"/>
      <c r="IWQ568" s="45"/>
      <c r="IWR568" s="45"/>
      <c r="IWS568" s="46"/>
      <c r="IWT568" s="47"/>
      <c r="IWU568" s="80"/>
      <c r="IWV568" s="49"/>
      <c r="IWW568" s="43"/>
      <c r="IWX568" s="44"/>
      <c r="IWY568" s="45"/>
      <c r="IWZ568" s="45"/>
      <c r="IXA568" s="46"/>
      <c r="IXB568" s="47"/>
      <c r="IXC568" s="80"/>
      <c r="IXD568" s="49"/>
      <c r="IXE568" s="43"/>
      <c r="IXF568" s="44"/>
      <c r="IXG568" s="45"/>
      <c r="IXH568" s="45"/>
      <c r="IXI568" s="46"/>
      <c r="IXJ568" s="47"/>
      <c r="IXK568" s="80"/>
      <c r="IXL568" s="49"/>
      <c r="IXM568" s="43"/>
      <c r="IXN568" s="44"/>
      <c r="IXO568" s="45"/>
      <c r="IXP568" s="45"/>
      <c r="IXQ568" s="46"/>
      <c r="IXR568" s="47"/>
      <c r="IXS568" s="80"/>
      <c r="IXT568" s="49"/>
      <c r="IXU568" s="43"/>
      <c r="IXV568" s="44"/>
      <c r="IXW568" s="45"/>
      <c r="IXX568" s="45"/>
      <c r="IXY568" s="46"/>
      <c r="IXZ568" s="47"/>
      <c r="IYA568" s="80"/>
      <c r="IYB568" s="49"/>
      <c r="IYC568" s="43"/>
      <c r="IYD568" s="44"/>
      <c r="IYE568" s="45"/>
      <c r="IYF568" s="45"/>
      <c r="IYG568" s="46"/>
      <c r="IYH568" s="47"/>
      <c r="IYI568" s="80"/>
      <c r="IYJ568" s="49"/>
      <c r="IYK568" s="43"/>
      <c r="IYL568" s="44"/>
      <c r="IYM568" s="45"/>
      <c r="IYN568" s="45"/>
      <c r="IYO568" s="46"/>
      <c r="IYP568" s="47"/>
      <c r="IYQ568" s="80"/>
      <c r="IYR568" s="49"/>
      <c r="IYS568" s="43"/>
      <c r="IYT568" s="44"/>
      <c r="IYU568" s="45"/>
      <c r="IYV568" s="45"/>
      <c r="IYW568" s="46"/>
      <c r="IYX568" s="47"/>
      <c r="IYY568" s="80"/>
      <c r="IYZ568" s="49"/>
      <c r="IZA568" s="43"/>
      <c r="IZB568" s="44"/>
      <c r="IZC568" s="45"/>
      <c r="IZD568" s="45"/>
      <c r="IZE568" s="46"/>
      <c r="IZF568" s="47"/>
      <c r="IZG568" s="80"/>
      <c r="IZH568" s="49"/>
      <c r="IZI568" s="43"/>
      <c r="IZJ568" s="44"/>
      <c r="IZK568" s="45"/>
      <c r="IZL568" s="45"/>
      <c r="IZM568" s="46"/>
      <c r="IZN568" s="47"/>
      <c r="IZO568" s="80"/>
      <c r="IZP568" s="49"/>
      <c r="IZQ568" s="43"/>
      <c r="IZR568" s="44"/>
      <c r="IZS568" s="45"/>
      <c r="IZT568" s="45"/>
      <c r="IZU568" s="46"/>
      <c r="IZV568" s="47"/>
      <c r="IZW568" s="80"/>
      <c r="IZX568" s="49"/>
      <c r="IZY568" s="43"/>
      <c r="IZZ568" s="44"/>
      <c r="JAA568" s="45"/>
      <c r="JAB568" s="45"/>
      <c r="JAC568" s="46"/>
      <c r="JAD568" s="47"/>
      <c r="JAE568" s="80"/>
      <c r="JAF568" s="49"/>
      <c r="JAG568" s="43"/>
      <c r="JAH568" s="44"/>
      <c r="JAI568" s="45"/>
      <c r="JAJ568" s="45"/>
      <c r="JAK568" s="46"/>
      <c r="JAL568" s="47"/>
      <c r="JAM568" s="80"/>
      <c r="JAN568" s="49"/>
      <c r="JAO568" s="43"/>
      <c r="JAP568" s="44"/>
      <c r="JAQ568" s="45"/>
      <c r="JAR568" s="45"/>
      <c r="JAS568" s="46"/>
      <c r="JAT568" s="47"/>
      <c r="JAU568" s="80"/>
      <c r="JAV568" s="49"/>
      <c r="JAW568" s="43"/>
      <c r="JAX568" s="44"/>
      <c r="JAY568" s="45"/>
      <c r="JAZ568" s="45"/>
      <c r="JBA568" s="46"/>
      <c r="JBB568" s="47"/>
      <c r="JBC568" s="80"/>
      <c r="JBD568" s="49"/>
      <c r="JBE568" s="43"/>
      <c r="JBF568" s="44"/>
      <c r="JBG568" s="45"/>
      <c r="JBH568" s="45"/>
      <c r="JBI568" s="46"/>
      <c r="JBJ568" s="47"/>
      <c r="JBK568" s="80"/>
      <c r="JBL568" s="49"/>
      <c r="JBM568" s="43"/>
      <c r="JBN568" s="44"/>
      <c r="JBO568" s="45"/>
      <c r="JBP568" s="45"/>
      <c r="JBQ568" s="46"/>
      <c r="JBR568" s="47"/>
      <c r="JBS568" s="80"/>
      <c r="JBT568" s="49"/>
      <c r="JBU568" s="43"/>
      <c r="JBV568" s="44"/>
      <c r="JBW568" s="45"/>
      <c r="JBX568" s="45"/>
      <c r="JBY568" s="46"/>
      <c r="JBZ568" s="47"/>
      <c r="JCA568" s="80"/>
      <c r="JCB568" s="49"/>
      <c r="JCC568" s="43"/>
      <c r="JCD568" s="44"/>
      <c r="JCE568" s="45"/>
      <c r="JCF568" s="45"/>
      <c r="JCG568" s="46"/>
      <c r="JCH568" s="47"/>
      <c r="JCI568" s="80"/>
      <c r="JCJ568" s="49"/>
      <c r="JCK568" s="43"/>
      <c r="JCL568" s="44"/>
      <c r="JCM568" s="45"/>
      <c r="JCN568" s="45"/>
      <c r="JCO568" s="46"/>
      <c r="JCP568" s="47"/>
      <c r="JCQ568" s="80"/>
      <c r="JCR568" s="49"/>
      <c r="JCS568" s="43"/>
      <c r="JCT568" s="44"/>
      <c r="JCU568" s="45"/>
      <c r="JCV568" s="45"/>
      <c r="JCW568" s="46"/>
      <c r="JCX568" s="47"/>
      <c r="JCY568" s="80"/>
      <c r="JCZ568" s="49"/>
      <c r="JDA568" s="43"/>
      <c r="JDB568" s="44"/>
      <c r="JDC568" s="45"/>
      <c r="JDD568" s="45"/>
      <c r="JDE568" s="46"/>
      <c r="JDF568" s="47"/>
      <c r="JDG568" s="80"/>
      <c r="JDH568" s="49"/>
      <c r="JDI568" s="43"/>
      <c r="JDJ568" s="44"/>
      <c r="JDK568" s="45"/>
      <c r="JDL568" s="45"/>
      <c r="JDM568" s="46"/>
      <c r="JDN568" s="47"/>
      <c r="JDO568" s="80"/>
      <c r="JDP568" s="49"/>
      <c r="JDQ568" s="43"/>
      <c r="JDR568" s="44"/>
      <c r="JDS568" s="45"/>
      <c r="JDT568" s="45"/>
      <c r="JDU568" s="46"/>
      <c r="JDV568" s="47"/>
      <c r="JDW568" s="80"/>
      <c r="JDX568" s="49"/>
      <c r="JDY568" s="43"/>
      <c r="JDZ568" s="44"/>
      <c r="JEA568" s="45"/>
      <c r="JEB568" s="45"/>
      <c r="JEC568" s="46"/>
      <c r="JED568" s="47"/>
      <c r="JEE568" s="80"/>
      <c r="JEF568" s="49"/>
      <c r="JEG568" s="43"/>
      <c r="JEH568" s="44"/>
      <c r="JEI568" s="45"/>
      <c r="JEJ568" s="45"/>
      <c r="JEK568" s="46"/>
      <c r="JEL568" s="47"/>
      <c r="JEM568" s="80"/>
      <c r="JEN568" s="49"/>
      <c r="JEO568" s="43"/>
      <c r="JEP568" s="44"/>
      <c r="JEQ568" s="45"/>
      <c r="JER568" s="45"/>
      <c r="JES568" s="46"/>
      <c r="JET568" s="47"/>
      <c r="JEU568" s="80"/>
      <c r="JEV568" s="49"/>
      <c r="JEW568" s="43"/>
      <c r="JEX568" s="44"/>
      <c r="JEY568" s="45"/>
      <c r="JEZ568" s="45"/>
      <c r="JFA568" s="46"/>
      <c r="JFB568" s="47"/>
      <c r="JFC568" s="80"/>
      <c r="JFD568" s="49"/>
      <c r="JFE568" s="43"/>
      <c r="JFF568" s="44"/>
      <c r="JFG568" s="45"/>
      <c r="JFH568" s="45"/>
      <c r="JFI568" s="46"/>
      <c r="JFJ568" s="47"/>
      <c r="JFK568" s="80"/>
      <c r="JFL568" s="49"/>
      <c r="JFM568" s="43"/>
      <c r="JFN568" s="44"/>
      <c r="JFO568" s="45"/>
      <c r="JFP568" s="45"/>
      <c r="JFQ568" s="46"/>
      <c r="JFR568" s="47"/>
      <c r="JFS568" s="80"/>
      <c r="JFT568" s="49"/>
      <c r="JFU568" s="43"/>
      <c r="JFV568" s="44"/>
      <c r="JFW568" s="45"/>
      <c r="JFX568" s="45"/>
      <c r="JFY568" s="46"/>
      <c r="JFZ568" s="47"/>
      <c r="JGA568" s="80"/>
      <c r="JGB568" s="49"/>
      <c r="JGC568" s="43"/>
      <c r="JGD568" s="44"/>
      <c r="JGE568" s="45"/>
      <c r="JGF568" s="45"/>
      <c r="JGG568" s="46"/>
      <c r="JGH568" s="47"/>
      <c r="JGI568" s="80"/>
      <c r="JGJ568" s="49"/>
      <c r="JGK568" s="43"/>
      <c r="JGL568" s="44"/>
      <c r="JGM568" s="45"/>
      <c r="JGN568" s="45"/>
      <c r="JGO568" s="46"/>
      <c r="JGP568" s="47"/>
      <c r="JGQ568" s="80"/>
      <c r="JGR568" s="49"/>
      <c r="JGS568" s="43"/>
      <c r="JGT568" s="44"/>
      <c r="JGU568" s="45"/>
      <c r="JGV568" s="45"/>
      <c r="JGW568" s="46"/>
      <c r="JGX568" s="47"/>
      <c r="JGY568" s="80"/>
      <c r="JGZ568" s="49"/>
      <c r="JHA568" s="43"/>
      <c r="JHB568" s="44"/>
      <c r="JHC568" s="45"/>
      <c r="JHD568" s="45"/>
      <c r="JHE568" s="46"/>
      <c r="JHF568" s="47"/>
      <c r="JHG568" s="80"/>
      <c r="JHH568" s="49"/>
      <c r="JHI568" s="43"/>
      <c r="JHJ568" s="44"/>
      <c r="JHK568" s="45"/>
      <c r="JHL568" s="45"/>
      <c r="JHM568" s="46"/>
      <c r="JHN568" s="47"/>
      <c r="JHO568" s="80"/>
      <c r="JHP568" s="49"/>
      <c r="JHQ568" s="43"/>
      <c r="JHR568" s="44"/>
      <c r="JHS568" s="45"/>
      <c r="JHT568" s="45"/>
      <c r="JHU568" s="46"/>
      <c r="JHV568" s="47"/>
      <c r="JHW568" s="80"/>
      <c r="JHX568" s="49"/>
      <c r="JHY568" s="43"/>
      <c r="JHZ568" s="44"/>
      <c r="JIA568" s="45"/>
      <c r="JIB568" s="45"/>
      <c r="JIC568" s="46"/>
      <c r="JID568" s="47"/>
      <c r="JIE568" s="80"/>
      <c r="JIF568" s="49"/>
      <c r="JIG568" s="43"/>
      <c r="JIH568" s="44"/>
      <c r="JII568" s="45"/>
      <c r="JIJ568" s="45"/>
      <c r="JIK568" s="46"/>
      <c r="JIL568" s="47"/>
      <c r="JIM568" s="80"/>
      <c r="JIN568" s="49"/>
      <c r="JIO568" s="43"/>
      <c r="JIP568" s="44"/>
      <c r="JIQ568" s="45"/>
      <c r="JIR568" s="45"/>
      <c r="JIS568" s="46"/>
      <c r="JIT568" s="47"/>
      <c r="JIU568" s="80"/>
      <c r="JIV568" s="49"/>
      <c r="JIW568" s="43"/>
      <c r="JIX568" s="44"/>
      <c r="JIY568" s="45"/>
      <c r="JIZ568" s="45"/>
      <c r="JJA568" s="46"/>
      <c r="JJB568" s="47"/>
      <c r="JJC568" s="80"/>
      <c r="JJD568" s="49"/>
      <c r="JJE568" s="43"/>
      <c r="JJF568" s="44"/>
      <c r="JJG568" s="45"/>
      <c r="JJH568" s="45"/>
      <c r="JJI568" s="46"/>
      <c r="JJJ568" s="47"/>
      <c r="JJK568" s="80"/>
      <c r="JJL568" s="49"/>
      <c r="JJM568" s="43"/>
      <c r="JJN568" s="44"/>
      <c r="JJO568" s="45"/>
      <c r="JJP568" s="45"/>
      <c r="JJQ568" s="46"/>
      <c r="JJR568" s="47"/>
      <c r="JJS568" s="80"/>
      <c r="JJT568" s="49"/>
      <c r="JJU568" s="43"/>
      <c r="JJV568" s="44"/>
      <c r="JJW568" s="45"/>
      <c r="JJX568" s="45"/>
      <c r="JJY568" s="46"/>
      <c r="JJZ568" s="47"/>
      <c r="JKA568" s="80"/>
      <c r="JKB568" s="49"/>
      <c r="JKC568" s="43"/>
      <c r="JKD568" s="44"/>
      <c r="JKE568" s="45"/>
      <c r="JKF568" s="45"/>
      <c r="JKG568" s="46"/>
      <c r="JKH568" s="47"/>
      <c r="JKI568" s="80"/>
      <c r="JKJ568" s="49"/>
      <c r="JKK568" s="43"/>
      <c r="JKL568" s="44"/>
      <c r="JKM568" s="45"/>
      <c r="JKN568" s="45"/>
      <c r="JKO568" s="46"/>
      <c r="JKP568" s="47"/>
      <c r="JKQ568" s="80"/>
      <c r="JKR568" s="49"/>
      <c r="JKS568" s="43"/>
      <c r="JKT568" s="44"/>
      <c r="JKU568" s="45"/>
      <c r="JKV568" s="45"/>
      <c r="JKW568" s="46"/>
      <c r="JKX568" s="47"/>
      <c r="JKY568" s="80"/>
      <c r="JKZ568" s="49"/>
      <c r="JLA568" s="43"/>
      <c r="JLB568" s="44"/>
      <c r="JLC568" s="45"/>
      <c r="JLD568" s="45"/>
      <c r="JLE568" s="46"/>
      <c r="JLF568" s="47"/>
      <c r="JLG568" s="80"/>
      <c r="JLH568" s="49"/>
      <c r="JLI568" s="43"/>
      <c r="JLJ568" s="44"/>
      <c r="JLK568" s="45"/>
      <c r="JLL568" s="45"/>
      <c r="JLM568" s="46"/>
      <c r="JLN568" s="47"/>
      <c r="JLO568" s="80"/>
      <c r="JLP568" s="49"/>
      <c r="JLQ568" s="43"/>
      <c r="JLR568" s="44"/>
      <c r="JLS568" s="45"/>
      <c r="JLT568" s="45"/>
      <c r="JLU568" s="46"/>
      <c r="JLV568" s="47"/>
      <c r="JLW568" s="80"/>
      <c r="JLX568" s="49"/>
      <c r="JLY568" s="43"/>
      <c r="JLZ568" s="44"/>
      <c r="JMA568" s="45"/>
      <c r="JMB568" s="45"/>
      <c r="JMC568" s="46"/>
      <c r="JMD568" s="47"/>
      <c r="JME568" s="80"/>
      <c r="JMF568" s="49"/>
      <c r="JMG568" s="43"/>
      <c r="JMH568" s="44"/>
      <c r="JMI568" s="45"/>
      <c r="JMJ568" s="45"/>
      <c r="JMK568" s="46"/>
      <c r="JML568" s="47"/>
      <c r="JMM568" s="80"/>
      <c r="JMN568" s="49"/>
      <c r="JMO568" s="43"/>
      <c r="JMP568" s="44"/>
      <c r="JMQ568" s="45"/>
      <c r="JMR568" s="45"/>
      <c r="JMS568" s="46"/>
      <c r="JMT568" s="47"/>
      <c r="JMU568" s="80"/>
      <c r="JMV568" s="49"/>
      <c r="JMW568" s="43"/>
      <c r="JMX568" s="44"/>
      <c r="JMY568" s="45"/>
      <c r="JMZ568" s="45"/>
      <c r="JNA568" s="46"/>
      <c r="JNB568" s="47"/>
      <c r="JNC568" s="80"/>
      <c r="JND568" s="49"/>
      <c r="JNE568" s="43"/>
      <c r="JNF568" s="44"/>
      <c r="JNG568" s="45"/>
      <c r="JNH568" s="45"/>
      <c r="JNI568" s="46"/>
      <c r="JNJ568" s="47"/>
      <c r="JNK568" s="80"/>
      <c r="JNL568" s="49"/>
      <c r="JNM568" s="43"/>
      <c r="JNN568" s="44"/>
      <c r="JNO568" s="45"/>
      <c r="JNP568" s="45"/>
      <c r="JNQ568" s="46"/>
      <c r="JNR568" s="47"/>
      <c r="JNS568" s="80"/>
      <c r="JNT568" s="49"/>
      <c r="JNU568" s="43"/>
      <c r="JNV568" s="44"/>
      <c r="JNW568" s="45"/>
      <c r="JNX568" s="45"/>
      <c r="JNY568" s="46"/>
      <c r="JNZ568" s="47"/>
      <c r="JOA568" s="80"/>
      <c r="JOB568" s="49"/>
      <c r="JOC568" s="43"/>
      <c r="JOD568" s="44"/>
      <c r="JOE568" s="45"/>
      <c r="JOF568" s="45"/>
      <c r="JOG568" s="46"/>
      <c r="JOH568" s="47"/>
      <c r="JOI568" s="80"/>
      <c r="JOJ568" s="49"/>
      <c r="JOK568" s="43"/>
      <c r="JOL568" s="44"/>
      <c r="JOM568" s="45"/>
      <c r="JON568" s="45"/>
      <c r="JOO568" s="46"/>
      <c r="JOP568" s="47"/>
      <c r="JOQ568" s="80"/>
      <c r="JOR568" s="49"/>
      <c r="JOS568" s="43"/>
      <c r="JOT568" s="44"/>
      <c r="JOU568" s="45"/>
      <c r="JOV568" s="45"/>
      <c r="JOW568" s="46"/>
      <c r="JOX568" s="47"/>
      <c r="JOY568" s="80"/>
      <c r="JOZ568" s="49"/>
      <c r="JPA568" s="43"/>
      <c r="JPB568" s="44"/>
      <c r="JPC568" s="45"/>
      <c r="JPD568" s="45"/>
      <c r="JPE568" s="46"/>
      <c r="JPF568" s="47"/>
      <c r="JPG568" s="80"/>
      <c r="JPH568" s="49"/>
      <c r="JPI568" s="43"/>
      <c r="JPJ568" s="44"/>
      <c r="JPK568" s="45"/>
      <c r="JPL568" s="45"/>
      <c r="JPM568" s="46"/>
      <c r="JPN568" s="47"/>
      <c r="JPO568" s="80"/>
      <c r="JPP568" s="49"/>
      <c r="JPQ568" s="43"/>
      <c r="JPR568" s="44"/>
      <c r="JPS568" s="45"/>
      <c r="JPT568" s="45"/>
      <c r="JPU568" s="46"/>
      <c r="JPV568" s="47"/>
      <c r="JPW568" s="80"/>
      <c r="JPX568" s="49"/>
      <c r="JPY568" s="43"/>
      <c r="JPZ568" s="44"/>
      <c r="JQA568" s="45"/>
      <c r="JQB568" s="45"/>
      <c r="JQC568" s="46"/>
      <c r="JQD568" s="47"/>
      <c r="JQE568" s="80"/>
      <c r="JQF568" s="49"/>
      <c r="JQG568" s="43"/>
      <c r="JQH568" s="44"/>
      <c r="JQI568" s="45"/>
      <c r="JQJ568" s="45"/>
      <c r="JQK568" s="46"/>
      <c r="JQL568" s="47"/>
      <c r="JQM568" s="80"/>
      <c r="JQN568" s="49"/>
      <c r="JQO568" s="43"/>
      <c r="JQP568" s="44"/>
      <c r="JQQ568" s="45"/>
      <c r="JQR568" s="45"/>
      <c r="JQS568" s="46"/>
      <c r="JQT568" s="47"/>
      <c r="JQU568" s="80"/>
      <c r="JQV568" s="49"/>
      <c r="JQW568" s="43"/>
      <c r="JQX568" s="44"/>
      <c r="JQY568" s="45"/>
      <c r="JQZ568" s="45"/>
      <c r="JRA568" s="46"/>
      <c r="JRB568" s="47"/>
      <c r="JRC568" s="80"/>
      <c r="JRD568" s="49"/>
      <c r="JRE568" s="43"/>
      <c r="JRF568" s="44"/>
      <c r="JRG568" s="45"/>
      <c r="JRH568" s="45"/>
      <c r="JRI568" s="46"/>
      <c r="JRJ568" s="47"/>
      <c r="JRK568" s="80"/>
      <c r="JRL568" s="49"/>
      <c r="JRM568" s="43"/>
      <c r="JRN568" s="44"/>
      <c r="JRO568" s="45"/>
      <c r="JRP568" s="45"/>
      <c r="JRQ568" s="46"/>
      <c r="JRR568" s="47"/>
      <c r="JRS568" s="80"/>
      <c r="JRT568" s="49"/>
      <c r="JRU568" s="43"/>
      <c r="JRV568" s="44"/>
      <c r="JRW568" s="45"/>
      <c r="JRX568" s="45"/>
      <c r="JRY568" s="46"/>
      <c r="JRZ568" s="47"/>
      <c r="JSA568" s="80"/>
      <c r="JSB568" s="49"/>
      <c r="JSC568" s="43"/>
      <c r="JSD568" s="44"/>
      <c r="JSE568" s="45"/>
      <c r="JSF568" s="45"/>
      <c r="JSG568" s="46"/>
      <c r="JSH568" s="47"/>
      <c r="JSI568" s="80"/>
      <c r="JSJ568" s="49"/>
      <c r="JSK568" s="43"/>
      <c r="JSL568" s="44"/>
      <c r="JSM568" s="45"/>
      <c r="JSN568" s="45"/>
      <c r="JSO568" s="46"/>
      <c r="JSP568" s="47"/>
      <c r="JSQ568" s="80"/>
      <c r="JSR568" s="49"/>
      <c r="JSS568" s="43"/>
      <c r="JST568" s="44"/>
      <c r="JSU568" s="45"/>
      <c r="JSV568" s="45"/>
      <c r="JSW568" s="46"/>
      <c r="JSX568" s="47"/>
      <c r="JSY568" s="80"/>
      <c r="JSZ568" s="49"/>
      <c r="JTA568" s="43"/>
      <c r="JTB568" s="44"/>
      <c r="JTC568" s="45"/>
      <c r="JTD568" s="45"/>
      <c r="JTE568" s="46"/>
      <c r="JTF568" s="47"/>
      <c r="JTG568" s="80"/>
      <c r="JTH568" s="49"/>
      <c r="JTI568" s="43"/>
      <c r="JTJ568" s="44"/>
      <c r="JTK568" s="45"/>
      <c r="JTL568" s="45"/>
      <c r="JTM568" s="46"/>
      <c r="JTN568" s="47"/>
      <c r="JTO568" s="80"/>
      <c r="JTP568" s="49"/>
      <c r="JTQ568" s="43"/>
      <c r="JTR568" s="44"/>
      <c r="JTS568" s="45"/>
      <c r="JTT568" s="45"/>
      <c r="JTU568" s="46"/>
      <c r="JTV568" s="47"/>
      <c r="JTW568" s="80"/>
      <c r="JTX568" s="49"/>
      <c r="JTY568" s="43"/>
      <c r="JTZ568" s="44"/>
      <c r="JUA568" s="45"/>
      <c r="JUB568" s="45"/>
      <c r="JUC568" s="46"/>
      <c r="JUD568" s="47"/>
      <c r="JUE568" s="80"/>
      <c r="JUF568" s="49"/>
      <c r="JUG568" s="43"/>
      <c r="JUH568" s="44"/>
      <c r="JUI568" s="45"/>
      <c r="JUJ568" s="45"/>
      <c r="JUK568" s="46"/>
      <c r="JUL568" s="47"/>
      <c r="JUM568" s="80"/>
      <c r="JUN568" s="49"/>
      <c r="JUO568" s="43"/>
      <c r="JUP568" s="44"/>
      <c r="JUQ568" s="45"/>
      <c r="JUR568" s="45"/>
      <c r="JUS568" s="46"/>
      <c r="JUT568" s="47"/>
      <c r="JUU568" s="80"/>
      <c r="JUV568" s="49"/>
      <c r="JUW568" s="43"/>
      <c r="JUX568" s="44"/>
      <c r="JUY568" s="45"/>
      <c r="JUZ568" s="45"/>
      <c r="JVA568" s="46"/>
      <c r="JVB568" s="47"/>
      <c r="JVC568" s="80"/>
      <c r="JVD568" s="49"/>
      <c r="JVE568" s="43"/>
      <c r="JVF568" s="44"/>
      <c r="JVG568" s="45"/>
      <c r="JVH568" s="45"/>
      <c r="JVI568" s="46"/>
      <c r="JVJ568" s="47"/>
      <c r="JVK568" s="80"/>
      <c r="JVL568" s="49"/>
      <c r="JVM568" s="43"/>
      <c r="JVN568" s="44"/>
      <c r="JVO568" s="45"/>
      <c r="JVP568" s="45"/>
      <c r="JVQ568" s="46"/>
      <c r="JVR568" s="47"/>
      <c r="JVS568" s="80"/>
      <c r="JVT568" s="49"/>
      <c r="JVU568" s="43"/>
      <c r="JVV568" s="44"/>
      <c r="JVW568" s="45"/>
      <c r="JVX568" s="45"/>
      <c r="JVY568" s="46"/>
      <c r="JVZ568" s="47"/>
      <c r="JWA568" s="80"/>
      <c r="JWB568" s="49"/>
      <c r="JWC568" s="43"/>
      <c r="JWD568" s="44"/>
      <c r="JWE568" s="45"/>
      <c r="JWF568" s="45"/>
      <c r="JWG568" s="46"/>
      <c r="JWH568" s="47"/>
      <c r="JWI568" s="80"/>
      <c r="JWJ568" s="49"/>
      <c r="JWK568" s="43"/>
      <c r="JWL568" s="44"/>
      <c r="JWM568" s="45"/>
      <c r="JWN568" s="45"/>
      <c r="JWO568" s="46"/>
      <c r="JWP568" s="47"/>
      <c r="JWQ568" s="80"/>
      <c r="JWR568" s="49"/>
      <c r="JWS568" s="43"/>
      <c r="JWT568" s="44"/>
      <c r="JWU568" s="45"/>
      <c r="JWV568" s="45"/>
      <c r="JWW568" s="46"/>
      <c r="JWX568" s="47"/>
      <c r="JWY568" s="80"/>
      <c r="JWZ568" s="49"/>
      <c r="JXA568" s="43"/>
      <c r="JXB568" s="44"/>
      <c r="JXC568" s="45"/>
      <c r="JXD568" s="45"/>
      <c r="JXE568" s="46"/>
      <c r="JXF568" s="47"/>
      <c r="JXG568" s="80"/>
      <c r="JXH568" s="49"/>
      <c r="JXI568" s="43"/>
      <c r="JXJ568" s="44"/>
      <c r="JXK568" s="45"/>
      <c r="JXL568" s="45"/>
      <c r="JXM568" s="46"/>
      <c r="JXN568" s="47"/>
      <c r="JXO568" s="80"/>
      <c r="JXP568" s="49"/>
      <c r="JXQ568" s="43"/>
      <c r="JXR568" s="44"/>
      <c r="JXS568" s="45"/>
      <c r="JXT568" s="45"/>
      <c r="JXU568" s="46"/>
      <c r="JXV568" s="47"/>
      <c r="JXW568" s="80"/>
      <c r="JXX568" s="49"/>
      <c r="JXY568" s="43"/>
      <c r="JXZ568" s="44"/>
      <c r="JYA568" s="45"/>
      <c r="JYB568" s="45"/>
      <c r="JYC568" s="46"/>
      <c r="JYD568" s="47"/>
      <c r="JYE568" s="80"/>
      <c r="JYF568" s="49"/>
      <c r="JYG568" s="43"/>
      <c r="JYH568" s="44"/>
      <c r="JYI568" s="45"/>
      <c r="JYJ568" s="45"/>
      <c r="JYK568" s="46"/>
      <c r="JYL568" s="47"/>
      <c r="JYM568" s="80"/>
      <c r="JYN568" s="49"/>
      <c r="JYO568" s="43"/>
      <c r="JYP568" s="44"/>
      <c r="JYQ568" s="45"/>
      <c r="JYR568" s="45"/>
      <c r="JYS568" s="46"/>
      <c r="JYT568" s="47"/>
      <c r="JYU568" s="80"/>
      <c r="JYV568" s="49"/>
      <c r="JYW568" s="43"/>
      <c r="JYX568" s="44"/>
      <c r="JYY568" s="45"/>
      <c r="JYZ568" s="45"/>
      <c r="JZA568" s="46"/>
      <c r="JZB568" s="47"/>
      <c r="JZC568" s="80"/>
      <c r="JZD568" s="49"/>
      <c r="JZE568" s="43"/>
      <c r="JZF568" s="44"/>
      <c r="JZG568" s="45"/>
      <c r="JZH568" s="45"/>
      <c r="JZI568" s="46"/>
      <c r="JZJ568" s="47"/>
      <c r="JZK568" s="80"/>
      <c r="JZL568" s="49"/>
      <c r="JZM568" s="43"/>
      <c r="JZN568" s="44"/>
      <c r="JZO568" s="45"/>
      <c r="JZP568" s="45"/>
      <c r="JZQ568" s="46"/>
      <c r="JZR568" s="47"/>
      <c r="JZS568" s="80"/>
      <c r="JZT568" s="49"/>
      <c r="JZU568" s="43"/>
      <c r="JZV568" s="44"/>
      <c r="JZW568" s="45"/>
      <c r="JZX568" s="45"/>
      <c r="JZY568" s="46"/>
      <c r="JZZ568" s="47"/>
      <c r="KAA568" s="80"/>
      <c r="KAB568" s="49"/>
      <c r="KAC568" s="43"/>
      <c r="KAD568" s="44"/>
      <c r="KAE568" s="45"/>
      <c r="KAF568" s="45"/>
      <c r="KAG568" s="46"/>
      <c r="KAH568" s="47"/>
      <c r="KAI568" s="80"/>
      <c r="KAJ568" s="49"/>
      <c r="KAK568" s="43"/>
      <c r="KAL568" s="44"/>
      <c r="KAM568" s="45"/>
      <c r="KAN568" s="45"/>
      <c r="KAO568" s="46"/>
      <c r="KAP568" s="47"/>
      <c r="KAQ568" s="80"/>
      <c r="KAR568" s="49"/>
      <c r="KAS568" s="43"/>
      <c r="KAT568" s="44"/>
      <c r="KAU568" s="45"/>
      <c r="KAV568" s="45"/>
      <c r="KAW568" s="46"/>
      <c r="KAX568" s="47"/>
      <c r="KAY568" s="80"/>
      <c r="KAZ568" s="49"/>
      <c r="KBA568" s="43"/>
      <c r="KBB568" s="44"/>
      <c r="KBC568" s="45"/>
      <c r="KBD568" s="45"/>
      <c r="KBE568" s="46"/>
      <c r="KBF568" s="47"/>
      <c r="KBG568" s="80"/>
      <c r="KBH568" s="49"/>
      <c r="KBI568" s="43"/>
      <c r="KBJ568" s="44"/>
      <c r="KBK568" s="45"/>
      <c r="KBL568" s="45"/>
      <c r="KBM568" s="46"/>
      <c r="KBN568" s="47"/>
      <c r="KBO568" s="80"/>
      <c r="KBP568" s="49"/>
      <c r="KBQ568" s="43"/>
      <c r="KBR568" s="44"/>
      <c r="KBS568" s="45"/>
      <c r="KBT568" s="45"/>
      <c r="KBU568" s="46"/>
      <c r="KBV568" s="47"/>
      <c r="KBW568" s="80"/>
      <c r="KBX568" s="49"/>
      <c r="KBY568" s="43"/>
      <c r="KBZ568" s="44"/>
      <c r="KCA568" s="45"/>
      <c r="KCB568" s="45"/>
      <c r="KCC568" s="46"/>
      <c r="KCD568" s="47"/>
      <c r="KCE568" s="80"/>
      <c r="KCF568" s="49"/>
      <c r="KCG568" s="43"/>
      <c r="KCH568" s="44"/>
      <c r="KCI568" s="45"/>
      <c r="KCJ568" s="45"/>
      <c r="KCK568" s="46"/>
      <c r="KCL568" s="47"/>
      <c r="KCM568" s="80"/>
      <c r="KCN568" s="49"/>
      <c r="KCO568" s="43"/>
      <c r="KCP568" s="44"/>
      <c r="KCQ568" s="45"/>
      <c r="KCR568" s="45"/>
      <c r="KCS568" s="46"/>
      <c r="KCT568" s="47"/>
      <c r="KCU568" s="80"/>
      <c r="KCV568" s="49"/>
      <c r="KCW568" s="43"/>
      <c r="KCX568" s="44"/>
      <c r="KCY568" s="45"/>
      <c r="KCZ568" s="45"/>
      <c r="KDA568" s="46"/>
      <c r="KDB568" s="47"/>
      <c r="KDC568" s="80"/>
      <c r="KDD568" s="49"/>
      <c r="KDE568" s="43"/>
      <c r="KDF568" s="44"/>
      <c r="KDG568" s="45"/>
      <c r="KDH568" s="45"/>
      <c r="KDI568" s="46"/>
      <c r="KDJ568" s="47"/>
      <c r="KDK568" s="80"/>
      <c r="KDL568" s="49"/>
      <c r="KDM568" s="43"/>
      <c r="KDN568" s="44"/>
      <c r="KDO568" s="45"/>
      <c r="KDP568" s="45"/>
      <c r="KDQ568" s="46"/>
      <c r="KDR568" s="47"/>
      <c r="KDS568" s="80"/>
      <c r="KDT568" s="49"/>
      <c r="KDU568" s="43"/>
      <c r="KDV568" s="44"/>
      <c r="KDW568" s="45"/>
      <c r="KDX568" s="45"/>
      <c r="KDY568" s="46"/>
      <c r="KDZ568" s="47"/>
      <c r="KEA568" s="80"/>
      <c r="KEB568" s="49"/>
      <c r="KEC568" s="43"/>
      <c r="KED568" s="44"/>
      <c r="KEE568" s="45"/>
      <c r="KEF568" s="45"/>
      <c r="KEG568" s="46"/>
      <c r="KEH568" s="47"/>
      <c r="KEI568" s="80"/>
      <c r="KEJ568" s="49"/>
      <c r="KEK568" s="43"/>
      <c r="KEL568" s="44"/>
      <c r="KEM568" s="45"/>
      <c r="KEN568" s="45"/>
      <c r="KEO568" s="46"/>
      <c r="KEP568" s="47"/>
      <c r="KEQ568" s="80"/>
      <c r="KER568" s="49"/>
      <c r="KES568" s="43"/>
      <c r="KET568" s="44"/>
      <c r="KEU568" s="45"/>
      <c r="KEV568" s="45"/>
      <c r="KEW568" s="46"/>
      <c r="KEX568" s="47"/>
      <c r="KEY568" s="80"/>
      <c r="KEZ568" s="49"/>
      <c r="KFA568" s="43"/>
      <c r="KFB568" s="44"/>
      <c r="KFC568" s="45"/>
      <c r="KFD568" s="45"/>
      <c r="KFE568" s="46"/>
      <c r="KFF568" s="47"/>
      <c r="KFG568" s="80"/>
      <c r="KFH568" s="49"/>
      <c r="KFI568" s="43"/>
      <c r="KFJ568" s="44"/>
      <c r="KFK568" s="45"/>
      <c r="KFL568" s="45"/>
      <c r="KFM568" s="46"/>
      <c r="KFN568" s="47"/>
      <c r="KFO568" s="80"/>
      <c r="KFP568" s="49"/>
      <c r="KFQ568" s="43"/>
      <c r="KFR568" s="44"/>
      <c r="KFS568" s="45"/>
      <c r="KFT568" s="45"/>
      <c r="KFU568" s="46"/>
      <c r="KFV568" s="47"/>
      <c r="KFW568" s="80"/>
      <c r="KFX568" s="49"/>
      <c r="KFY568" s="43"/>
      <c r="KFZ568" s="44"/>
      <c r="KGA568" s="45"/>
      <c r="KGB568" s="45"/>
      <c r="KGC568" s="46"/>
      <c r="KGD568" s="47"/>
      <c r="KGE568" s="80"/>
      <c r="KGF568" s="49"/>
      <c r="KGG568" s="43"/>
      <c r="KGH568" s="44"/>
      <c r="KGI568" s="45"/>
      <c r="KGJ568" s="45"/>
      <c r="KGK568" s="46"/>
      <c r="KGL568" s="47"/>
      <c r="KGM568" s="80"/>
      <c r="KGN568" s="49"/>
      <c r="KGO568" s="43"/>
      <c r="KGP568" s="44"/>
      <c r="KGQ568" s="45"/>
      <c r="KGR568" s="45"/>
      <c r="KGS568" s="46"/>
      <c r="KGT568" s="47"/>
      <c r="KGU568" s="80"/>
      <c r="KGV568" s="49"/>
      <c r="KGW568" s="43"/>
      <c r="KGX568" s="44"/>
      <c r="KGY568" s="45"/>
      <c r="KGZ568" s="45"/>
      <c r="KHA568" s="46"/>
      <c r="KHB568" s="47"/>
      <c r="KHC568" s="80"/>
      <c r="KHD568" s="49"/>
      <c r="KHE568" s="43"/>
      <c r="KHF568" s="44"/>
      <c r="KHG568" s="45"/>
      <c r="KHH568" s="45"/>
      <c r="KHI568" s="46"/>
      <c r="KHJ568" s="47"/>
      <c r="KHK568" s="80"/>
      <c r="KHL568" s="49"/>
      <c r="KHM568" s="43"/>
      <c r="KHN568" s="44"/>
      <c r="KHO568" s="45"/>
      <c r="KHP568" s="45"/>
      <c r="KHQ568" s="46"/>
      <c r="KHR568" s="47"/>
      <c r="KHS568" s="80"/>
      <c r="KHT568" s="49"/>
      <c r="KHU568" s="43"/>
      <c r="KHV568" s="44"/>
      <c r="KHW568" s="45"/>
      <c r="KHX568" s="45"/>
      <c r="KHY568" s="46"/>
      <c r="KHZ568" s="47"/>
      <c r="KIA568" s="80"/>
      <c r="KIB568" s="49"/>
      <c r="KIC568" s="43"/>
      <c r="KID568" s="44"/>
      <c r="KIE568" s="45"/>
      <c r="KIF568" s="45"/>
      <c r="KIG568" s="46"/>
      <c r="KIH568" s="47"/>
      <c r="KII568" s="80"/>
      <c r="KIJ568" s="49"/>
      <c r="KIK568" s="43"/>
      <c r="KIL568" s="44"/>
      <c r="KIM568" s="45"/>
      <c r="KIN568" s="45"/>
      <c r="KIO568" s="46"/>
      <c r="KIP568" s="47"/>
      <c r="KIQ568" s="80"/>
      <c r="KIR568" s="49"/>
      <c r="KIS568" s="43"/>
      <c r="KIT568" s="44"/>
      <c r="KIU568" s="45"/>
      <c r="KIV568" s="45"/>
      <c r="KIW568" s="46"/>
      <c r="KIX568" s="47"/>
      <c r="KIY568" s="80"/>
      <c r="KIZ568" s="49"/>
      <c r="KJA568" s="43"/>
      <c r="KJB568" s="44"/>
      <c r="KJC568" s="45"/>
      <c r="KJD568" s="45"/>
      <c r="KJE568" s="46"/>
      <c r="KJF568" s="47"/>
      <c r="KJG568" s="80"/>
      <c r="KJH568" s="49"/>
      <c r="KJI568" s="43"/>
      <c r="KJJ568" s="44"/>
      <c r="KJK568" s="45"/>
      <c r="KJL568" s="45"/>
      <c r="KJM568" s="46"/>
      <c r="KJN568" s="47"/>
      <c r="KJO568" s="80"/>
      <c r="KJP568" s="49"/>
      <c r="KJQ568" s="43"/>
      <c r="KJR568" s="44"/>
      <c r="KJS568" s="45"/>
      <c r="KJT568" s="45"/>
      <c r="KJU568" s="46"/>
      <c r="KJV568" s="47"/>
      <c r="KJW568" s="80"/>
      <c r="KJX568" s="49"/>
      <c r="KJY568" s="43"/>
      <c r="KJZ568" s="44"/>
      <c r="KKA568" s="45"/>
      <c r="KKB568" s="45"/>
      <c r="KKC568" s="46"/>
      <c r="KKD568" s="47"/>
      <c r="KKE568" s="80"/>
      <c r="KKF568" s="49"/>
      <c r="KKG568" s="43"/>
      <c r="KKH568" s="44"/>
      <c r="KKI568" s="45"/>
      <c r="KKJ568" s="45"/>
      <c r="KKK568" s="46"/>
      <c r="KKL568" s="47"/>
      <c r="KKM568" s="80"/>
      <c r="KKN568" s="49"/>
      <c r="KKO568" s="43"/>
      <c r="KKP568" s="44"/>
      <c r="KKQ568" s="45"/>
      <c r="KKR568" s="45"/>
      <c r="KKS568" s="46"/>
      <c r="KKT568" s="47"/>
      <c r="KKU568" s="80"/>
      <c r="KKV568" s="49"/>
      <c r="KKW568" s="43"/>
      <c r="KKX568" s="44"/>
      <c r="KKY568" s="45"/>
      <c r="KKZ568" s="45"/>
      <c r="KLA568" s="46"/>
      <c r="KLB568" s="47"/>
      <c r="KLC568" s="80"/>
      <c r="KLD568" s="49"/>
      <c r="KLE568" s="43"/>
      <c r="KLF568" s="44"/>
      <c r="KLG568" s="45"/>
      <c r="KLH568" s="45"/>
      <c r="KLI568" s="46"/>
      <c r="KLJ568" s="47"/>
      <c r="KLK568" s="80"/>
      <c r="KLL568" s="49"/>
      <c r="KLM568" s="43"/>
      <c r="KLN568" s="44"/>
      <c r="KLO568" s="45"/>
      <c r="KLP568" s="45"/>
      <c r="KLQ568" s="46"/>
      <c r="KLR568" s="47"/>
      <c r="KLS568" s="80"/>
      <c r="KLT568" s="49"/>
      <c r="KLU568" s="43"/>
      <c r="KLV568" s="44"/>
      <c r="KLW568" s="45"/>
      <c r="KLX568" s="45"/>
      <c r="KLY568" s="46"/>
      <c r="KLZ568" s="47"/>
      <c r="KMA568" s="80"/>
      <c r="KMB568" s="49"/>
      <c r="KMC568" s="43"/>
      <c r="KMD568" s="44"/>
      <c r="KME568" s="45"/>
      <c r="KMF568" s="45"/>
      <c r="KMG568" s="46"/>
      <c r="KMH568" s="47"/>
      <c r="KMI568" s="80"/>
      <c r="KMJ568" s="49"/>
      <c r="KMK568" s="43"/>
      <c r="KML568" s="44"/>
      <c r="KMM568" s="45"/>
      <c r="KMN568" s="45"/>
      <c r="KMO568" s="46"/>
      <c r="KMP568" s="47"/>
      <c r="KMQ568" s="80"/>
      <c r="KMR568" s="49"/>
      <c r="KMS568" s="43"/>
      <c r="KMT568" s="44"/>
      <c r="KMU568" s="45"/>
      <c r="KMV568" s="45"/>
      <c r="KMW568" s="46"/>
      <c r="KMX568" s="47"/>
      <c r="KMY568" s="80"/>
      <c r="KMZ568" s="49"/>
      <c r="KNA568" s="43"/>
      <c r="KNB568" s="44"/>
      <c r="KNC568" s="45"/>
      <c r="KND568" s="45"/>
      <c r="KNE568" s="46"/>
      <c r="KNF568" s="47"/>
      <c r="KNG568" s="80"/>
      <c r="KNH568" s="49"/>
      <c r="KNI568" s="43"/>
      <c r="KNJ568" s="44"/>
      <c r="KNK568" s="45"/>
      <c r="KNL568" s="45"/>
      <c r="KNM568" s="46"/>
      <c r="KNN568" s="47"/>
      <c r="KNO568" s="80"/>
      <c r="KNP568" s="49"/>
      <c r="KNQ568" s="43"/>
      <c r="KNR568" s="44"/>
      <c r="KNS568" s="45"/>
      <c r="KNT568" s="45"/>
      <c r="KNU568" s="46"/>
      <c r="KNV568" s="47"/>
      <c r="KNW568" s="80"/>
      <c r="KNX568" s="49"/>
      <c r="KNY568" s="43"/>
      <c r="KNZ568" s="44"/>
      <c r="KOA568" s="45"/>
      <c r="KOB568" s="45"/>
      <c r="KOC568" s="46"/>
      <c r="KOD568" s="47"/>
      <c r="KOE568" s="80"/>
      <c r="KOF568" s="49"/>
      <c r="KOG568" s="43"/>
      <c r="KOH568" s="44"/>
      <c r="KOI568" s="45"/>
      <c r="KOJ568" s="45"/>
      <c r="KOK568" s="46"/>
      <c r="KOL568" s="47"/>
      <c r="KOM568" s="80"/>
      <c r="KON568" s="49"/>
      <c r="KOO568" s="43"/>
      <c r="KOP568" s="44"/>
      <c r="KOQ568" s="45"/>
      <c r="KOR568" s="45"/>
      <c r="KOS568" s="46"/>
      <c r="KOT568" s="47"/>
      <c r="KOU568" s="80"/>
      <c r="KOV568" s="49"/>
      <c r="KOW568" s="43"/>
      <c r="KOX568" s="44"/>
      <c r="KOY568" s="45"/>
      <c r="KOZ568" s="45"/>
      <c r="KPA568" s="46"/>
      <c r="KPB568" s="47"/>
      <c r="KPC568" s="80"/>
      <c r="KPD568" s="49"/>
      <c r="KPE568" s="43"/>
      <c r="KPF568" s="44"/>
      <c r="KPG568" s="45"/>
      <c r="KPH568" s="45"/>
      <c r="KPI568" s="46"/>
      <c r="KPJ568" s="47"/>
      <c r="KPK568" s="80"/>
      <c r="KPL568" s="49"/>
      <c r="KPM568" s="43"/>
      <c r="KPN568" s="44"/>
      <c r="KPO568" s="45"/>
      <c r="KPP568" s="45"/>
      <c r="KPQ568" s="46"/>
      <c r="KPR568" s="47"/>
      <c r="KPS568" s="80"/>
      <c r="KPT568" s="49"/>
      <c r="KPU568" s="43"/>
      <c r="KPV568" s="44"/>
      <c r="KPW568" s="45"/>
      <c r="KPX568" s="45"/>
      <c r="KPY568" s="46"/>
      <c r="KPZ568" s="47"/>
      <c r="KQA568" s="80"/>
      <c r="KQB568" s="49"/>
      <c r="KQC568" s="43"/>
      <c r="KQD568" s="44"/>
      <c r="KQE568" s="45"/>
      <c r="KQF568" s="45"/>
      <c r="KQG568" s="46"/>
      <c r="KQH568" s="47"/>
      <c r="KQI568" s="80"/>
      <c r="KQJ568" s="49"/>
      <c r="KQK568" s="43"/>
      <c r="KQL568" s="44"/>
      <c r="KQM568" s="45"/>
      <c r="KQN568" s="45"/>
      <c r="KQO568" s="46"/>
      <c r="KQP568" s="47"/>
      <c r="KQQ568" s="80"/>
      <c r="KQR568" s="49"/>
      <c r="KQS568" s="43"/>
      <c r="KQT568" s="44"/>
      <c r="KQU568" s="45"/>
      <c r="KQV568" s="45"/>
      <c r="KQW568" s="46"/>
      <c r="KQX568" s="47"/>
      <c r="KQY568" s="80"/>
      <c r="KQZ568" s="49"/>
      <c r="KRA568" s="43"/>
      <c r="KRB568" s="44"/>
      <c r="KRC568" s="45"/>
      <c r="KRD568" s="45"/>
      <c r="KRE568" s="46"/>
      <c r="KRF568" s="47"/>
      <c r="KRG568" s="80"/>
      <c r="KRH568" s="49"/>
      <c r="KRI568" s="43"/>
      <c r="KRJ568" s="44"/>
      <c r="KRK568" s="45"/>
      <c r="KRL568" s="45"/>
      <c r="KRM568" s="46"/>
      <c r="KRN568" s="47"/>
      <c r="KRO568" s="80"/>
      <c r="KRP568" s="49"/>
      <c r="KRQ568" s="43"/>
      <c r="KRR568" s="44"/>
      <c r="KRS568" s="45"/>
      <c r="KRT568" s="45"/>
      <c r="KRU568" s="46"/>
      <c r="KRV568" s="47"/>
      <c r="KRW568" s="80"/>
      <c r="KRX568" s="49"/>
      <c r="KRY568" s="43"/>
      <c r="KRZ568" s="44"/>
      <c r="KSA568" s="45"/>
      <c r="KSB568" s="45"/>
      <c r="KSC568" s="46"/>
      <c r="KSD568" s="47"/>
      <c r="KSE568" s="80"/>
      <c r="KSF568" s="49"/>
      <c r="KSG568" s="43"/>
      <c r="KSH568" s="44"/>
      <c r="KSI568" s="45"/>
      <c r="KSJ568" s="45"/>
      <c r="KSK568" s="46"/>
      <c r="KSL568" s="47"/>
      <c r="KSM568" s="80"/>
      <c r="KSN568" s="49"/>
      <c r="KSO568" s="43"/>
      <c r="KSP568" s="44"/>
      <c r="KSQ568" s="45"/>
      <c r="KSR568" s="45"/>
      <c r="KSS568" s="46"/>
      <c r="KST568" s="47"/>
      <c r="KSU568" s="80"/>
      <c r="KSV568" s="49"/>
      <c r="KSW568" s="43"/>
      <c r="KSX568" s="44"/>
      <c r="KSY568" s="45"/>
      <c r="KSZ568" s="45"/>
      <c r="KTA568" s="46"/>
      <c r="KTB568" s="47"/>
      <c r="KTC568" s="80"/>
      <c r="KTD568" s="49"/>
      <c r="KTE568" s="43"/>
      <c r="KTF568" s="44"/>
      <c r="KTG568" s="45"/>
      <c r="KTH568" s="45"/>
      <c r="KTI568" s="46"/>
      <c r="KTJ568" s="47"/>
      <c r="KTK568" s="80"/>
      <c r="KTL568" s="49"/>
      <c r="KTM568" s="43"/>
      <c r="KTN568" s="44"/>
      <c r="KTO568" s="45"/>
      <c r="KTP568" s="45"/>
      <c r="KTQ568" s="46"/>
      <c r="KTR568" s="47"/>
      <c r="KTS568" s="80"/>
      <c r="KTT568" s="49"/>
      <c r="KTU568" s="43"/>
      <c r="KTV568" s="44"/>
      <c r="KTW568" s="45"/>
      <c r="KTX568" s="45"/>
      <c r="KTY568" s="46"/>
      <c r="KTZ568" s="47"/>
      <c r="KUA568" s="80"/>
      <c r="KUB568" s="49"/>
      <c r="KUC568" s="43"/>
      <c r="KUD568" s="44"/>
      <c r="KUE568" s="45"/>
      <c r="KUF568" s="45"/>
      <c r="KUG568" s="46"/>
      <c r="KUH568" s="47"/>
      <c r="KUI568" s="80"/>
      <c r="KUJ568" s="49"/>
      <c r="KUK568" s="43"/>
      <c r="KUL568" s="44"/>
      <c r="KUM568" s="45"/>
      <c r="KUN568" s="45"/>
      <c r="KUO568" s="46"/>
      <c r="KUP568" s="47"/>
      <c r="KUQ568" s="80"/>
      <c r="KUR568" s="49"/>
      <c r="KUS568" s="43"/>
      <c r="KUT568" s="44"/>
      <c r="KUU568" s="45"/>
      <c r="KUV568" s="45"/>
      <c r="KUW568" s="46"/>
      <c r="KUX568" s="47"/>
      <c r="KUY568" s="80"/>
      <c r="KUZ568" s="49"/>
      <c r="KVA568" s="43"/>
      <c r="KVB568" s="44"/>
      <c r="KVC568" s="45"/>
      <c r="KVD568" s="45"/>
      <c r="KVE568" s="46"/>
      <c r="KVF568" s="47"/>
      <c r="KVG568" s="80"/>
      <c r="KVH568" s="49"/>
      <c r="KVI568" s="43"/>
      <c r="KVJ568" s="44"/>
      <c r="KVK568" s="45"/>
      <c r="KVL568" s="45"/>
      <c r="KVM568" s="46"/>
      <c r="KVN568" s="47"/>
      <c r="KVO568" s="80"/>
      <c r="KVP568" s="49"/>
      <c r="KVQ568" s="43"/>
      <c r="KVR568" s="44"/>
      <c r="KVS568" s="45"/>
      <c r="KVT568" s="45"/>
      <c r="KVU568" s="46"/>
      <c r="KVV568" s="47"/>
      <c r="KVW568" s="80"/>
      <c r="KVX568" s="49"/>
      <c r="KVY568" s="43"/>
      <c r="KVZ568" s="44"/>
      <c r="KWA568" s="45"/>
      <c r="KWB568" s="45"/>
      <c r="KWC568" s="46"/>
      <c r="KWD568" s="47"/>
      <c r="KWE568" s="80"/>
      <c r="KWF568" s="49"/>
      <c r="KWG568" s="43"/>
      <c r="KWH568" s="44"/>
      <c r="KWI568" s="45"/>
      <c r="KWJ568" s="45"/>
      <c r="KWK568" s="46"/>
      <c r="KWL568" s="47"/>
      <c r="KWM568" s="80"/>
      <c r="KWN568" s="49"/>
      <c r="KWO568" s="43"/>
      <c r="KWP568" s="44"/>
      <c r="KWQ568" s="45"/>
      <c r="KWR568" s="45"/>
      <c r="KWS568" s="46"/>
      <c r="KWT568" s="47"/>
      <c r="KWU568" s="80"/>
      <c r="KWV568" s="49"/>
      <c r="KWW568" s="43"/>
      <c r="KWX568" s="44"/>
      <c r="KWY568" s="45"/>
      <c r="KWZ568" s="45"/>
      <c r="KXA568" s="46"/>
      <c r="KXB568" s="47"/>
      <c r="KXC568" s="80"/>
      <c r="KXD568" s="49"/>
      <c r="KXE568" s="43"/>
      <c r="KXF568" s="44"/>
      <c r="KXG568" s="45"/>
      <c r="KXH568" s="45"/>
      <c r="KXI568" s="46"/>
      <c r="KXJ568" s="47"/>
      <c r="KXK568" s="80"/>
      <c r="KXL568" s="49"/>
      <c r="KXM568" s="43"/>
      <c r="KXN568" s="44"/>
      <c r="KXO568" s="45"/>
      <c r="KXP568" s="45"/>
      <c r="KXQ568" s="46"/>
      <c r="KXR568" s="47"/>
      <c r="KXS568" s="80"/>
      <c r="KXT568" s="49"/>
      <c r="KXU568" s="43"/>
      <c r="KXV568" s="44"/>
      <c r="KXW568" s="45"/>
      <c r="KXX568" s="45"/>
      <c r="KXY568" s="46"/>
      <c r="KXZ568" s="47"/>
      <c r="KYA568" s="80"/>
      <c r="KYB568" s="49"/>
      <c r="KYC568" s="43"/>
      <c r="KYD568" s="44"/>
      <c r="KYE568" s="45"/>
      <c r="KYF568" s="45"/>
      <c r="KYG568" s="46"/>
      <c r="KYH568" s="47"/>
      <c r="KYI568" s="80"/>
      <c r="KYJ568" s="49"/>
      <c r="KYK568" s="43"/>
      <c r="KYL568" s="44"/>
      <c r="KYM568" s="45"/>
      <c r="KYN568" s="45"/>
      <c r="KYO568" s="46"/>
      <c r="KYP568" s="47"/>
      <c r="KYQ568" s="80"/>
      <c r="KYR568" s="49"/>
      <c r="KYS568" s="43"/>
      <c r="KYT568" s="44"/>
      <c r="KYU568" s="45"/>
      <c r="KYV568" s="45"/>
      <c r="KYW568" s="46"/>
      <c r="KYX568" s="47"/>
      <c r="KYY568" s="80"/>
      <c r="KYZ568" s="49"/>
      <c r="KZA568" s="43"/>
      <c r="KZB568" s="44"/>
      <c r="KZC568" s="45"/>
      <c r="KZD568" s="45"/>
      <c r="KZE568" s="46"/>
      <c r="KZF568" s="47"/>
      <c r="KZG568" s="80"/>
      <c r="KZH568" s="49"/>
      <c r="KZI568" s="43"/>
      <c r="KZJ568" s="44"/>
      <c r="KZK568" s="45"/>
      <c r="KZL568" s="45"/>
      <c r="KZM568" s="46"/>
      <c r="KZN568" s="47"/>
      <c r="KZO568" s="80"/>
      <c r="KZP568" s="49"/>
      <c r="KZQ568" s="43"/>
      <c r="KZR568" s="44"/>
      <c r="KZS568" s="45"/>
      <c r="KZT568" s="45"/>
      <c r="KZU568" s="46"/>
      <c r="KZV568" s="47"/>
      <c r="KZW568" s="80"/>
      <c r="KZX568" s="49"/>
      <c r="KZY568" s="43"/>
      <c r="KZZ568" s="44"/>
      <c r="LAA568" s="45"/>
      <c r="LAB568" s="45"/>
      <c r="LAC568" s="46"/>
      <c r="LAD568" s="47"/>
      <c r="LAE568" s="80"/>
      <c r="LAF568" s="49"/>
      <c r="LAG568" s="43"/>
      <c r="LAH568" s="44"/>
      <c r="LAI568" s="45"/>
      <c r="LAJ568" s="45"/>
      <c r="LAK568" s="46"/>
      <c r="LAL568" s="47"/>
      <c r="LAM568" s="80"/>
      <c r="LAN568" s="49"/>
      <c r="LAO568" s="43"/>
      <c r="LAP568" s="44"/>
      <c r="LAQ568" s="45"/>
      <c r="LAR568" s="45"/>
      <c r="LAS568" s="46"/>
      <c r="LAT568" s="47"/>
      <c r="LAU568" s="80"/>
      <c r="LAV568" s="49"/>
      <c r="LAW568" s="43"/>
      <c r="LAX568" s="44"/>
      <c r="LAY568" s="45"/>
      <c r="LAZ568" s="45"/>
      <c r="LBA568" s="46"/>
      <c r="LBB568" s="47"/>
      <c r="LBC568" s="80"/>
      <c r="LBD568" s="49"/>
      <c r="LBE568" s="43"/>
      <c r="LBF568" s="44"/>
      <c r="LBG568" s="45"/>
      <c r="LBH568" s="45"/>
      <c r="LBI568" s="46"/>
      <c r="LBJ568" s="47"/>
      <c r="LBK568" s="80"/>
      <c r="LBL568" s="49"/>
      <c r="LBM568" s="43"/>
      <c r="LBN568" s="44"/>
      <c r="LBO568" s="45"/>
      <c r="LBP568" s="45"/>
      <c r="LBQ568" s="46"/>
      <c r="LBR568" s="47"/>
      <c r="LBS568" s="80"/>
      <c r="LBT568" s="49"/>
      <c r="LBU568" s="43"/>
      <c r="LBV568" s="44"/>
      <c r="LBW568" s="45"/>
      <c r="LBX568" s="45"/>
      <c r="LBY568" s="46"/>
      <c r="LBZ568" s="47"/>
      <c r="LCA568" s="80"/>
      <c r="LCB568" s="49"/>
      <c r="LCC568" s="43"/>
      <c r="LCD568" s="44"/>
      <c r="LCE568" s="45"/>
      <c r="LCF568" s="45"/>
      <c r="LCG568" s="46"/>
      <c r="LCH568" s="47"/>
      <c r="LCI568" s="80"/>
      <c r="LCJ568" s="49"/>
      <c r="LCK568" s="43"/>
      <c r="LCL568" s="44"/>
      <c r="LCM568" s="45"/>
      <c r="LCN568" s="45"/>
      <c r="LCO568" s="46"/>
      <c r="LCP568" s="47"/>
      <c r="LCQ568" s="80"/>
      <c r="LCR568" s="49"/>
      <c r="LCS568" s="43"/>
      <c r="LCT568" s="44"/>
      <c r="LCU568" s="45"/>
      <c r="LCV568" s="45"/>
      <c r="LCW568" s="46"/>
      <c r="LCX568" s="47"/>
      <c r="LCY568" s="80"/>
      <c r="LCZ568" s="49"/>
      <c r="LDA568" s="43"/>
      <c r="LDB568" s="44"/>
      <c r="LDC568" s="45"/>
      <c r="LDD568" s="45"/>
      <c r="LDE568" s="46"/>
      <c r="LDF568" s="47"/>
      <c r="LDG568" s="80"/>
      <c r="LDH568" s="49"/>
      <c r="LDI568" s="43"/>
      <c r="LDJ568" s="44"/>
      <c r="LDK568" s="45"/>
      <c r="LDL568" s="45"/>
      <c r="LDM568" s="46"/>
      <c r="LDN568" s="47"/>
      <c r="LDO568" s="80"/>
      <c r="LDP568" s="49"/>
      <c r="LDQ568" s="43"/>
      <c r="LDR568" s="44"/>
      <c r="LDS568" s="45"/>
      <c r="LDT568" s="45"/>
      <c r="LDU568" s="46"/>
      <c r="LDV568" s="47"/>
      <c r="LDW568" s="80"/>
      <c r="LDX568" s="49"/>
      <c r="LDY568" s="43"/>
      <c r="LDZ568" s="44"/>
      <c r="LEA568" s="45"/>
      <c r="LEB568" s="45"/>
      <c r="LEC568" s="46"/>
      <c r="LED568" s="47"/>
      <c r="LEE568" s="80"/>
      <c r="LEF568" s="49"/>
      <c r="LEG568" s="43"/>
      <c r="LEH568" s="44"/>
      <c r="LEI568" s="45"/>
      <c r="LEJ568" s="45"/>
      <c r="LEK568" s="46"/>
      <c r="LEL568" s="47"/>
      <c r="LEM568" s="80"/>
      <c r="LEN568" s="49"/>
      <c r="LEO568" s="43"/>
      <c r="LEP568" s="44"/>
      <c r="LEQ568" s="45"/>
      <c r="LER568" s="45"/>
      <c r="LES568" s="46"/>
      <c r="LET568" s="47"/>
      <c r="LEU568" s="80"/>
      <c r="LEV568" s="49"/>
      <c r="LEW568" s="43"/>
      <c r="LEX568" s="44"/>
      <c r="LEY568" s="45"/>
      <c r="LEZ568" s="45"/>
      <c r="LFA568" s="46"/>
      <c r="LFB568" s="47"/>
      <c r="LFC568" s="80"/>
      <c r="LFD568" s="49"/>
      <c r="LFE568" s="43"/>
      <c r="LFF568" s="44"/>
      <c r="LFG568" s="45"/>
      <c r="LFH568" s="45"/>
      <c r="LFI568" s="46"/>
      <c r="LFJ568" s="47"/>
      <c r="LFK568" s="80"/>
      <c r="LFL568" s="49"/>
      <c r="LFM568" s="43"/>
      <c r="LFN568" s="44"/>
      <c r="LFO568" s="45"/>
      <c r="LFP568" s="45"/>
      <c r="LFQ568" s="46"/>
      <c r="LFR568" s="47"/>
      <c r="LFS568" s="80"/>
      <c r="LFT568" s="49"/>
      <c r="LFU568" s="43"/>
      <c r="LFV568" s="44"/>
      <c r="LFW568" s="45"/>
      <c r="LFX568" s="45"/>
      <c r="LFY568" s="46"/>
      <c r="LFZ568" s="47"/>
      <c r="LGA568" s="80"/>
      <c r="LGB568" s="49"/>
      <c r="LGC568" s="43"/>
      <c r="LGD568" s="44"/>
      <c r="LGE568" s="45"/>
      <c r="LGF568" s="45"/>
      <c r="LGG568" s="46"/>
      <c r="LGH568" s="47"/>
      <c r="LGI568" s="80"/>
      <c r="LGJ568" s="49"/>
      <c r="LGK568" s="43"/>
      <c r="LGL568" s="44"/>
      <c r="LGM568" s="45"/>
      <c r="LGN568" s="45"/>
      <c r="LGO568" s="46"/>
      <c r="LGP568" s="47"/>
      <c r="LGQ568" s="80"/>
      <c r="LGR568" s="49"/>
      <c r="LGS568" s="43"/>
      <c r="LGT568" s="44"/>
      <c r="LGU568" s="45"/>
      <c r="LGV568" s="45"/>
      <c r="LGW568" s="46"/>
      <c r="LGX568" s="47"/>
      <c r="LGY568" s="80"/>
      <c r="LGZ568" s="49"/>
      <c r="LHA568" s="43"/>
      <c r="LHB568" s="44"/>
      <c r="LHC568" s="45"/>
      <c r="LHD568" s="45"/>
      <c r="LHE568" s="46"/>
      <c r="LHF568" s="47"/>
      <c r="LHG568" s="80"/>
      <c r="LHH568" s="49"/>
      <c r="LHI568" s="43"/>
      <c r="LHJ568" s="44"/>
      <c r="LHK568" s="45"/>
      <c r="LHL568" s="45"/>
      <c r="LHM568" s="46"/>
      <c r="LHN568" s="47"/>
      <c r="LHO568" s="80"/>
      <c r="LHP568" s="49"/>
      <c r="LHQ568" s="43"/>
      <c r="LHR568" s="44"/>
      <c r="LHS568" s="45"/>
      <c r="LHT568" s="45"/>
      <c r="LHU568" s="46"/>
      <c r="LHV568" s="47"/>
      <c r="LHW568" s="80"/>
      <c r="LHX568" s="49"/>
      <c r="LHY568" s="43"/>
      <c r="LHZ568" s="44"/>
      <c r="LIA568" s="45"/>
      <c r="LIB568" s="45"/>
      <c r="LIC568" s="46"/>
      <c r="LID568" s="47"/>
      <c r="LIE568" s="80"/>
      <c r="LIF568" s="49"/>
      <c r="LIG568" s="43"/>
      <c r="LIH568" s="44"/>
      <c r="LII568" s="45"/>
      <c r="LIJ568" s="45"/>
      <c r="LIK568" s="46"/>
      <c r="LIL568" s="47"/>
      <c r="LIM568" s="80"/>
      <c r="LIN568" s="49"/>
      <c r="LIO568" s="43"/>
      <c r="LIP568" s="44"/>
      <c r="LIQ568" s="45"/>
      <c r="LIR568" s="45"/>
      <c r="LIS568" s="46"/>
      <c r="LIT568" s="47"/>
      <c r="LIU568" s="80"/>
      <c r="LIV568" s="49"/>
      <c r="LIW568" s="43"/>
      <c r="LIX568" s="44"/>
      <c r="LIY568" s="45"/>
      <c r="LIZ568" s="45"/>
      <c r="LJA568" s="46"/>
      <c r="LJB568" s="47"/>
      <c r="LJC568" s="80"/>
      <c r="LJD568" s="49"/>
      <c r="LJE568" s="43"/>
      <c r="LJF568" s="44"/>
      <c r="LJG568" s="45"/>
      <c r="LJH568" s="45"/>
      <c r="LJI568" s="46"/>
      <c r="LJJ568" s="47"/>
      <c r="LJK568" s="80"/>
      <c r="LJL568" s="49"/>
      <c r="LJM568" s="43"/>
      <c r="LJN568" s="44"/>
      <c r="LJO568" s="45"/>
      <c r="LJP568" s="45"/>
      <c r="LJQ568" s="46"/>
      <c r="LJR568" s="47"/>
      <c r="LJS568" s="80"/>
      <c r="LJT568" s="49"/>
      <c r="LJU568" s="43"/>
      <c r="LJV568" s="44"/>
      <c r="LJW568" s="45"/>
      <c r="LJX568" s="45"/>
      <c r="LJY568" s="46"/>
      <c r="LJZ568" s="47"/>
      <c r="LKA568" s="80"/>
      <c r="LKB568" s="49"/>
      <c r="LKC568" s="43"/>
      <c r="LKD568" s="44"/>
      <c r="LKE568" s="45"/>
      <c r="LKF568" s="45"/>
      <c r="LKG568" s="46"/>
      <c r="LKH568" s="47"/>
      <c r="LKI568" s="80"/>
      <c r="LKJ568" s="49"/>
      <c r="LKK568" s="43"/>
      <c r="LKL568" s="44"/>
      <c r="LKM568" s="45"/>
      <c r="LKN568" s="45"/>
      <c r="LKO568" s="46"/>
      <c r="LKP568" s="47"/>
      <c r="LKQ568" s="80"/>
      <c r="LKR568" s="49"/>
      <c r="LKS568" s="43"/>
      <c r="LKT568" s="44"/>
      <c r="LKU568" s="45"/>
      <c r="LKV568" s="45"/>
      <c r="LKW568" s="46"/>
      <c r="LKX568" s="47"/>
      <c r="LKY568" s="80"/>
      <c r="LKZ568" s="49"/>
      <c r="LLA568" s="43"/>
      <c r="LLB568" s="44"/>
      <c r="LLC568" s="45"/>
      <c r="LLD568" s="45"/>
      <c r="LLE568" s="46"/>
      <c r="LLF568" s="47"/>
      <c r="LLG568" s="80"/>
      <c r="LLH568" s="49"/>
      <c r="LLI568" s="43"/>
      <c r="LLJ568" s="44"/>
      <c r="LLK568" s="45"/>
      <c r="LLL568" s="45"/>
      <c r="LLM568" s="46"/>
      <c r="LLN568" s="47"/>
      <c r="LLO568" s="80"/>
      <c r="LLP568" s="49"/>
      <c r="LLQ568" s="43"/>
      <c r="LLR568" s="44"/>
      <c r="LLS568" s="45"/>
      <c r="LLT568" s="45"/>
      <c r="LLU568" s="46"/>
      <c r="LLV568" s="47"/>
      <c r="LLW568" s="80"/>
      <c r="LLX568" s="49"/>
      <c r="LLY568" s="43"/>
      <c r="LLZ568" s="44"/>
      <c r="LMA568" s="45"/>
      <c r="LMB568" s="45"/>
      <c r="LMC568" s="46"/>
      <c r="LMD568" s="47"/>
      <c r="LME568" s="80"/>
      <c r="LMF568" s="49"/>
      <c r="LMG568" s="43"/>
      <c r="LMH568" s="44"/>
      <c r="LMI568" s="45"/>
      <c r="LMJ568" s="45"/>
      <c r="LMK568" s="46"/>
      <c r="LML568" s="47"/>
      <c r="LMM568" s="80"/>
      <c r="LMN568" s="49"/>
      <c r="LMO568" s="43"/>
      <c r="LMP568" s="44"/>
      <c r="LMQ568" s="45"/>
      <c r="LMR568" s="45"/>
      <c r="LMS568" s="46"/>
      <c r="LMT568" s="47"/>
      <c r="LMU568" s="80"/>
      <c r="LMV568" s="49"/>
      <c r="LMW568" s="43"/>
      <c r="LMX568" s="44"/>
      <c r="LMY568" s="45"/>
      <c r="LMZ568" s="45"/>
      <c r="LNA568" s="46"/>
      <c r="LNB568" s="47"/>
      <c r="LNC568" s="80"/>
      <c r="LND568" s="49"/>
      <c r="LNE568" s="43"/>
      <c r="LNF568" s="44"/>
      <c r="LNG568" s="45"/>
      <c r="LNH568" s="45"/>
      <c r="LNI568" s="46"/>
      <c r="LNJ568" s="47"/>
      <c r="LNK568" s="80"/>
      <c r="LNL568" s="49"/>
      <c r="LNM568" s="43"/>
      <c r="LNN568" s="44"/>
      <c r="LNO568" s="45"/>
      <c r="LNP568" s="45"/>
      <c r="LNQ568" s="46"/>
      <c r="LNR568" s="47"/>
      <c r="LNS568" s="80"/>
      <c r="LNT568" s="49"/>
      <c r="LNU568" s="43"/>
      <c r="LNV568" s="44"/>
      <c r="LNW568" s="45"/>
      <c r="LNX568" s="45"/>
      <c r="LNY568" s="46"/>
      <c r="LNZ568" s="47"/>
      <c r="LOA568" s="80"/>
      <c r="LOB568" s="49"/>
      <c r="LOC568" s="43"/>
      <c r="LOD568" s="44"/>
      <c r="LOE568" s="45"/>
      <c r="LOF568" s="45"/>
      <c r="LOG568" s="46"/>
      <c r="LOH568" s="47"/>
      <c r="LOI568" s="80"/>
      <c r="LOJ568" s="49"/>
      <c r="LOK568" s="43"/>
      <c r="LOL568" s="44"/>
      <c r="LOM568" s="45"/>
      <c r="LON568" s="45"/>
      <c r="LOO568" s="46"/>
      <c r="LOP568" s="47"/>
      <c r="LOQ568" s="80"/>
      <c r="LOR568" s="49"/>
      <c r="LOS568" s="43"/>
      <c r="LOT568" s="44"/>
      <c r="LOU568" s="45"/>
      <c r="LOV568" s="45"/>
      <c r="LOW568" s="46"/>
      <c r="LOX568" s="47"/>
      <c r="LOY568" s="80"/>
      <c r="LOZ568" s="49"/>
      <c r="LPA568" s="43"/>
      <c r="LPB568" s="44"/>
      <c r="LPC568" s="45"/>
      <c r="LPD568" s="45"/>
      <c r="LPE568" s="46"/>
      <c r="LPF568" s="47"/>
      <c r="LPG568" s="80"/>
      <c r="LPH568" s="49"/>
      <c r="LPI568" s="43"/>
      <c r="LPJ568" s="44"/>
      <c r="LPK568" s="45"/>
      <c r="LPL568" s="45"/>
      <c r="LPM568" s="46"/>
      <c r="LPN568" s="47"/>
      <c r="LPO568" s="80"/>
      <c r="LPP568" s="49"/>
      <c r="LPQ568" s="43"/>
      <c r="LPR568" s="44"/>
      <c r="LPS568" s="45"/>
      <c r="LPT568" s="45"/>
      <c r="LPU568" s="46"/>
      <c r="LPV568" s="47"/>
      <c r="LPW568" s="80"/>
      <c r="LPX568" s="49"/>
      <c r="LPY568" s="43"/>
      <c r="LPZ568" s="44"/>
      <c r="LQA568" s="45"/>
      <c r="LQB568" s="45"/>
      <c r="LQC568" s="46"/>
      <c r="LQD568" s="47"/>
      <c r="LQE568" s="80"/>
      <c r="LQF568" s="49"/>
      <c r="LQG568" s="43"/>
      <c r="LQH568" s="44"/>
      <c r="LQI568" s="45"/>
      <c r="LQJ568" s="45"/>
      <c r="LQK568" s="46"/>
      <c r="LQL568" s="47"/>
      <c r="LQM568" s="80"/>
      <c r="LQN568" s="49"/>
      <c r="LQO568" s="43"/>
      <c r="LQP568" s="44"/>
      <c r="LQQ568" s="45"/>
      <c r="LQR568" s="45"/>
      <c r="LQS568" s="46"/>
      <c r="LQT568" s="47"/>
      <c r="LQU568" s="80"/>
      <c r="LQV568" s="49"/>
      <c r="LQW568" s="43"/>
      <c r="LQX568" s="44"/>
      <c r="LQY568" s="45"/>
      <c r="LQZ568" s="45"/>
      <c r="LRA568" s="46"/>
      <c r="LRB568" s="47"/>
      <c r="LRC568" s="80"/>
      <c r="LRD568" s="49"/>
      <c r="LRE568" s="43"/>
      <c r="LRF568" s="44"/>
      <c r="LRG568" s="45"/>
      <c r="LRH568" s="45"/>
      <c r="LRI568" s="46"/>
      <c r="LRJ568" s="47"/>
      <c r="LRK568" s="80"/>
      <c r="LRL568" s="49"/>
      <c r="LRM568" s="43"/>
      <c r="LRN568" s="44"/>
      <c r="LRO568" s="45"/>
      <c r="LRP568" s="45"/>
      <c r="LRQ568" s="46"/>
      <c r="LRR568" s="47"/>
      <c r="LRS568" s="80"/>
      <c r="LRT568" s="49"/>
      <c r="LRU568" s="43"/>
      <c r="LRV568" s="44"/>
      <c r="LRW568" s="45"/>
      <c r="LRX568" s="45"/>
      <c r="LRY568" s="46"/>
      <c r="LRZ568" s="47"/>
      <c r="LSA568" s="80"/>
      <c r="LSB568" s="49"/>
      <c r="LSC568" s="43"/>
      <c r="LSD568" s="44"/>
      <c r="LSE568" s="45"/>
      <c r="LSF568" s="45"/>
      <c r="LSG568" s="46"/>
      <c r="LSH568" s="47"/>
      <c r="LSI568" s="80"/>
      <c r="LSJ568" s="49"/>
      <c r="LSK568" s="43"/>
      <c r="LSL568" s="44"/>
      <c r="LSM568" s="45"/>
      <c r="LSN568" s="45"/>
      <c r="LSO568" s="46"/>
      <c r="LSP568" s="47"/>
      <c r="LSQ568" s="80"/>
      <c r="LSR568" s="49"/>
      <c r="LSS568" s="43"/>
      <c r="LST568" s="44"/>
      <c r="LSU568" s="45"/>
      <c r="LSV568" s="45"/>
      <c r="LSW568" s="46"/>
      <c r="LSX568" s="47"/>
      <c r="LSY568" s="80"/>
      <c r="LSZ568" s="49"/>
      <c r="LTA568" s="43"/>
      <c r="LTB568" s="44"/>
      <c r="LTC568" s="45"/>
      <c r="LTD568" s="45"/>
      <c r="LTE568" s="46"/>
      <c r="LTF568" s="47"/>
      <c r="LTG568" s="80"/>
      <c r="LTH568" s="49"/>
      <c r="LTI568" s="43"/>
      <c r="LTJ568" s="44"/>
      <c r="LTK568" s="45"/>
      <c r="LTL568" s="45"/>
      <c r="LTM568" s="46"/>
      <c r="LTN568" s="47"/>
      <c r="LTO568" s="80"/>
      <c r="LTP568" s="49"/>
      <c r="LTQ568" s="43"/>
      <c r="LTR568" s="44"/>
      <c r="LTS568" s="45"/>
      <c r="LTT568" s="45"/>
      <c r="LTU568" s="46"/>
      <c r="LTV568" s="47"/>
      <c r="LTW568" s="80"/>
      <c r="LTX568" s="49"/>
      <c r="LTY568" s="43"/>
      <c r="LTZ568" s="44"/>
      <c r="LUA568" s="45"/>
      <c r="LUB568" s="45"/>
      <c r="LUC568" s="46"/>
      <c r="LUD568" s="47"/>
      <c r="LUE568" s="80"/>
      <c r="LUF568" s="49"/>
      <c r="LUG568" s="43"/>
      <c r="LUH568" s="44"/>
      <c r="LUI568" s="45"/>
      <c r="LUJ568" s="45"/>
      <c r="LUK568" s="46"/>
      <c r="LUL568" s="47"/>
      <c r="LUM568" s="80"/>
      <c r="LUN568" s="49"/>
      <c r="LUO568" s="43"/>
      <c r="LUP568" s="44"/>
      <c r="LUQ568" s="45"/>
      <c r="LUR568" s="45"/>
      <c r="LUS568" s="46"/>
      <c r="LUT568" s="47"/>
      <c r="LUU568" s="80"/>
      <c r="LUV568" s="49"/>
      <c r="LUW568" s="43"/>
      <c r="LUX568" s="44"/>
      <c r="LUY568" s="45"/>
      <c r="LUZ568" s="45"/>
      <c r="LVA568" s="46"/>
      <c r="LVB568" s="47"/>
      <c r="LVC568" s="80"/>
      <c r="LVD568" s="49"/>
      <c r="LVE568" s="43"/>
      <c r="LVF568" s="44"/>
      <c r="LVG568" s="45"/>
      <c r="LVH568" s="45"/>
      <c r="LVI568" s="46"/>
      <c r="LVJ568" s="47"/>
      <c r="LVK568" s="80"/>
      <c r="LVL568" s="49"/>
      <c r="LVM568" s="43"/>
      <c r="LVN568" s="44"/>
      <c r="LVO568" s="45"/>
      <c r="LVP568" s="45"/>
      <c r="LVQ568" s="46"/>
      <c r="LVR568" s="47"/>
      <c r="LVS568" s="80"/>
      <c r="LVT568" s="49"/>
      <c r="LVU568" s="43"/>
      <c r="LVV568" s="44"/>
      <c r="LVW568" s="45"/>
      <c r="LVX568" s="45"/>
      <c r="LVY568" s="46"/>
      <c r="LVZ568" s="47"/>
      <c r="LWA568" s="80"/>
      <c r="LWB568" s="49"/>
      <c r="LWC568" s="43"/>
      <c r="LWD568" s="44"/>
      <c r="LWE568" s="45"/>
      <c r="LWF568" s="45"/>
      <c r="LWG568" s="46"/>
      <c r="LWH568" s="47"/>
      <c r="LWI568" s="80"/>
      <c r="LWJ568" s="49"/>
      <c r="LWK568" s="43"/>
      <c r="LWL568" s="44"/>
      <c r="LWM568" s="45"/>
      <c r="LWN568" s="45"/>
      <c r="LWO568" s="46"/>
      <c r="LWP568" s="47"/>
      <c r="LWQ568" s="80"/>
      <c r="LWR568" s="49"/>
      <c r="LWS568" s="43"/>
      <c r="LWT568" s="44"/>
      <c r="LWU568" s="45"/>
      <c r="LWV568" s="45"/>
      <c r="LWW568" s="46"/>
      <c r="LWX568" s="47"/>
      <c r="LWY568" s="80"/>
      <c r="LWZ568" s="49"/>
      <c r="LXA568" s="43"/>
      <c r="LXB568" s="44"/>
      <c r="LXC568" s="45"/>
      <c r="LXD568" s="45"/>
      <c r="LXE568" s="46"/>
      <c r="LXF568" s="47"/>
      <c r="LXG568" s="80"/>
      <c r="LXH568" s="49"/>
      <c r="LXI568" s="43"/>
      <c r="LXJ568" s="44"/>
      <c r="LXK568" s="45"/>
      <c r="LXL568" s="45"/>
      <c r="LXM568" s="46"/>
      <c r="LXN568" s="47"/>
      <c r="LXO568" s="80"/>
      <c r="LXP568" s="49"/>
      <c r="LXQ568" s="43"/>
      <c r="LXR568" s="44"/>
      <c r="LXS568" s="45"/>
      <c r="LXT568" s="45"/>
      <c r="LXU568" s="46"/>
      <c r="LXV568" s="47"/>
      <c r="LXW568" s="80"/>
      <c r="LXX568" s="49"/>
      <c r="LXY568" s="43"/>
      <c r="LXZ568" s="44"/>
      <c r="LYA568" s="45"/>
      <c r="LYB568" s="45"/>
      <c r="LYC568" s="46"/>
      <c r="LYD568" s="47"/>
      <c r="LYE568" s="80"/>
      <c r="LYF568" s="49"/>
      <c r="LYG568" s="43"/>
      <c r="LYH568" s="44"/>
      <c r="LYI568" s="45"/>
      <c r="LYJ568" s="45"/>
      <c r="LYK568" s="46"/>
      <c r="LYL568" s="47"/>
      <c r="LYM568" s="80"/>
      <c r="LYN568" s="49"/>
      <c r="LYO568" s="43"/>
      <c r="LYP568" s="44"/>
      <c r="LYQ568" s="45"/>
      <c r="LYR568" s="45"/>
      <c r="LYS568" s="46"/>
      <c r="LYT568" s="47"/>
      <c r="LYU568" s="80"/>
      <c r="LYV568" s="49"/>
      <c r="LYW568" s="43"/>
      <c r="LYX568" s="44"/>
      <c r="LYY568" s="45"/>
      <c r="LYZ568" s="45"/>
      <c r="LZA568" s="46"/>
      <c r="LZB568" s="47"/>
      <c r="LZC568" s="80"/>
      <c r="LZD568" s="49"/>
      <c r="LZE568" s="43"/>
      <c r="LZF568" s="44"/>
      <c r="LZG568" s="45"/>
      <c r="LZH568" s="45"/>
      <c r="LZI568" s="46"/>
      <c r="LZJ568" s="47"/>
      <c r="LZK568" s="80"/>
      <c r="LZL568" s="49"/>
      <c r="LZM568" s="43"/>
      <c r="LZN568" s="44"/>
      <c r="LZO568" s="45"/>
      <c r="LZP568" s="45"/>
      <c r="LZQ568" s="46"/>
      <c r="LZR568" s="47"/>
      <c r="LZS568" s="80"/>
      <c r="LZT568" s="49"/>
      <c r="LZU568" s="43"/>
      <c r="LZV568" s="44"/>
      <c r="LZW568" s="45"/>
      <c r="LZX568" s="45"/>
      <c r="LZY568" s="46"/>
      <c r="LZZ568" s="47"/>
      <c r="MAA568" s="80"/>
      <c r="MAB568" s="49"/>
      <c r="MAC568" s="43"/>
      <c r="MAD568" s="44"/>
      <c r="MAE568" s="45"/>
      <c r="MAF568" s="45"/>
      <c r="MAG568" s="46"/>
      <c r="MAH568" s="47"/>
      <c r="MAI568" s="80"/>
      <c r="MAJ568" s="49"/>
      <c r="MAK568" s="43"/>
      <c r="MAL568" s="44"/>
      <c r="MAM568" s="45"/>
      <c r="MAN568" s="45"/>
      <c r="MAO568" s="46"/>
      <c r="MAP568" s="47"/>
      <c r="MAQ568" s="80"/>
      <c r="MAR568" s="49"/>
      <c r="MAS568" s="43"/>
      <c r="MAT568" s="44"/>
      <c r="MAU568" s="45"/>
      <c r="MAV568" s="45"/>
      <c r="MAW568" s="46"/>
      <c r="MAX568" s="47"/>
      <c r="MAY568" s="80"/>
      <c r="MAZ568" s="49"/>
      <c r="MBA568" s="43"/>
      <c r="MBB568" s="44"/>
      <c r="MBC568" s="45"/>
      <c r="MBD568" s="45"/>
      <c r="MBE568" s="46"/>
      <c r="MBF568" s="47"/>
      <c r="MBG568" s="80"/>
      <c r="MBH568" s="49"/>
      <c r="MBI568" s="43"/>
      <c r="MBJ568" s="44"/>
      <c r="MBK568" s="45"/>
      <c r="MBL568" s="45"/>
      <c r="MBM568" s="46"/>
      <c r="MBN568" s="47"/>
      <c r="MBO568" s="80"/>
      <c r="MBP568" s="49"/>
      <c r="MBQ568" s="43"/>
      <c r="MBR568" s="44"/>
      <c r="MBS568" s="45"/>
      <c r="MBT568" s="45"/>
      <c r="MBU568" s="46"/>
      <c r="MBV568" s="47"/>
      <c r="MBW568" s="80"/>
      <c r="MBX568" s="49"/>
      <c r="MBY568" s="43"/>
      <c r="MBZ568" s="44"/>
      <c r="MCA568" s="45"/>
      <c r="MCB568" s="45"/>
      <c r="MCC568" s="46"/>
      <c r="MCD568" s="47"/>
      <c r="MCE568" s="80"/>
      <c r="MCF568" s="49"/>
      <c r="MCG568" s="43"/>
      <c r="MCH568" s="44"/>
      <c r="MCI568" s="45"/>
      <c r="MCJ568" s="45"/>
      <c r="MCK568" s="46"/>
      <c r="MCL568" s="47"/>
      <c r="MCM568" s="80"/>
      <c r="MCN568" s="49"/>
      <c r="MCO568" s="43"/>
      <c r="MCP568" s="44"/>
      <c r="MCQ568" s="45"/>
      <c r="MCR568" s="45"/>
      <c r="MCS568" s="46"/>
      <c r="MCT568" s="47"/>
      <c r="MCU568" s="80"/>
      <c r="MCV568" s="49"/>
      <c r="MCW568" s="43"/>
      <c r="MCX568" s="44"/>
      <c r="MCY568" s="45"/>
      <c r="MCZ568" s="45"/>
      <c r="MDA568" s="46"/>
      <c r="MDB568" s="47"/>
      <c r="MDC568" s="80"/>
      <c r="MDD568" s="49"/>
      <c r="MDE568" s="43"/>
      <c r="MDF568" s="44"/>
      <c r="MDG568" s="45"/>
      <c r="MDH568" s="45"/>
      <c r="MDI568" s="46"/>
      <c r="MDJ568" s="47"/>
      <c r="MDK568" s="80"/>
      <c r="MDL568" s="49"/>
      <c r="MDM568" s="43"/>
      <c r="MDN568" s="44"/>
      <c r="MDO568" s="45"/>
      <c r="MDP568" s="45"/>
      <c r="MDQ568" s="46"/>
      <c r="MDR568" s="47"/>
      <c r="MDS568" s="80"/>
      <c r="MDT568" s="49"/>
      <c r="MDU568" s="43"/>
      <c r="MDV568" s="44"/>
      <c r="MDW568" s="45"/>
      <c r="MDX568" s="45"/>
      <c r="MDY568" s="46"/>
      <c r="MDZ568" s="47"/>
      <c r="MEA568" s="80"/>
      <c r="MEB568" s="49"/>
      <c r="MEC568" s="43"/>
      <c r="MED568" s="44"/>
      <c r="MEE568" s="45"/>
      <c r="MEF568" s="45"/>
      <c r="MEG568" s="46"/>
      <c r="MEH568" s="47"/>
      <c r="MEI568" s="80"/>
      <c r="MEJ568" s="49"/>
      <c r="MEK568" s="43"/>
      <c r="MEL568" s="44"/>
      <c r="MEM568" s="45"/>
      <c r="MEN568" s="45"/>
      <c r="MEO568" s="46"/>
      <c r="MEP568" s="47"/>
      <c r="MEQ568" s="80"/>
      <c r="MER568" s="49"/>
      <c r="MES568" s="43"/>
      <c r="MET568" s="44"/>
      <c r="MEU568" s="45"/>
      <c r="MEV568" s="45"/>
      <c r="MEW568" s="46"/>
      <c r="MEX568" s="47"/>
      <c r="MEY568" s="80"/>
      <c r="MEZ568" s="49"/>
      <c r="MFA568" s="43"/>
      <c r="MFB568" s="44"/>
      <c r="MFC568" s="45"/>
      <c r="MFD568" s="45"/>
      <c r="MFE568" s="46"/>
      <c r="MFF568" s="47"/>
      <c r="MFG568" s="80"/>
      <c r="MFH568" s="49"/>
      <c r="MFI568" s="43"/>
      <c r="MFJ568" s="44"/>
      <c r="MFK568" s="45"/>
      <c r="MFL568" s="45"/>
      <c r="MFM568" s="46"/>
      <c r="MFN568" s="47"/>
      <c r="MFO568" s="80"/>
      <c r="MFP568" s="49"/>
      <c r="MFQ568" s="43"/>
      <c r="MFR568" s="44"/>
      <c r="MFS568" s="45"/>
      <c r="MFT568" s="45"/>
      <c r="MFU568" s="46"/>
      <c r="MFV568" s="47"/>
      <c r="MFW568" s="80"/>
      <c r="MFX568" s="49"/>
      <c r="MFY568" s="43"/>
      <c r="MFZ568" s="44"/>
      <c r="MGA568" s="45"/>
      <c r="MGB568" s="45"/>
      <c r="MGC568" s="46"/>
      <c r="MGD568" s="47"/>
      <c r="MGE568" s="80"/>
      <c r="MGF568" s="49"/>
      <c r="MGG568" s="43"/>
      <c r="MGH568" s="44"/>
      <c r="MGI568" s="45"/>
      <c r="MGJ568" s="45"/>
      <c r="MGK568" s="46"/>
      <c r="MGL568" s="47"/>
      <c r="MGM568" s="80"/>
      <c r="MGN568" s="49"/>
      <c r="MGO568" s="43"/>
      <c r="MGP568" s="44"/>
      <c r="MGQ568" s="45"/>
      <c r="MGR568" s="45"/>
      <c r="MGS568" s="46"/>
      <c r="MGT568" s="47"/>
      <c r="MGU568" s="80"/>
      <c r="MGV568" s="49"/>
      <c r="MGW568" s="43"/>
      <c r="MGX568" s="44"/>
      <c r="MGY568" s="45"/>
      <c r="MGZ568" s="45"/>
      <c r="MHA568" s="46"/>
      <c r="MHB568" s="47"/>
      <c r="MHC568" s="80"/>
      <c r="MHD568" s="49"/>
      <c r="MHE568" s="43"/>
      <c r="MHF568" s="44"/>
      <c r="MHG568" s="45"/>
      <c r="MHH568" s="45"/>
      <c r="MHI568" s="46"/>
      <c r="MHJ568" s="47"/>
      <c r="MHK568" s="80"/>
      <c r="MHL568" s="49"/>
      <c r="MHM568" s="43"/>
      <c r="MHN568" s="44"/>
      <c r="MHO568" s="45"/>
      <c r="MHP568" s="45"/>
      <c r="MHQ568" s="46"/>
      <c r="MHR568" s="47"/>
      <c r="MHS568" s="80"/>
      <c r="MHT568" s="49"/>
      <c r="MHU568" s="43"/>
      <c r="MHV568" s="44"/>
      <c r="MHW568" s="45"/>
      <c r="MHX568" s="45"/>
      <c r="MHY568" s="46"/>
      <c r="MHZ568" s="47"/>
      <c r="MIA568" s="80"/>
      <c r="MIB568" s="49"/>
      <c r="MIC568" s="43"/>
      <c r="MID568" s="44"/>
      <c r="MIE568" s="45"/>
      <c r="MIF568" s="45"/>
      <c r="MIG568" s="46"/>
      <c r="MIH568" s="47"/>
      <c r="MII568" s="80"/>
      <c r="MIJ568" s="49"/>
      <c r="MIK568" s="43"/>
      <c r="MIL568" s="44"/>
      <c r="MIM568" s="45"/>
      <c r="MIN568" s="45"/>
      <c r="MIO568" s="46"/>
      <c r="MIP568" s="47"/>
      <c r="MIQ568" s="80"/>
      <c r="MIR568" s="49"/>
      <c r="MIS568" s="43"/>
      <c r="MIT568" s="44"/>
      <c r="MIU568" s="45"/>
      <c r="MIV568" s="45"/>
      <c r="MIW568" s="46"/>
      <c r="MIX568" s="47"/>
      <c r="MIY568" s="80"/>
      <c r="MIZ568" s="49"/>
      <c r="MJA568" s="43"/>
      <c r="MJB568" s="44"/>
      <c r="MJC568" s="45"/>
      <c r="MJD568" s="45"/>
      <c r="MJE568" s="46"/>
      <c r="MJF568" s="47"/>
      <c r="MJG568" s="80"/>
      <c r="MJH568" s="49"/>
      <c r="MJI568" s="43"/>
      <c r="MJJ568" s="44"/>
      <c r="MJK568" s="45"/>
      <c r="MJL568" s="45"/>
      <c r="MJM568" s="46"/>
      <c r="MJN568" s="47"/>
      <c r="MJO568" s="80"/>
      <c r="MJP568" s="49"/>
      <c r="MJQ568" s="43"/>
      <c r="MJR568" s="44"/>
      <c r="MJS568" s="45"/>
      <c r="MJT568" s="45"/>
      <c r="MJU568" s="46"/>
      <c r="MJV568" s="47"/>
      <c r="MJW568" s="80"/>
      <c r="MJX568" s="49"/>
      <c r="MJY568" s="43"/>
      <c r="MJZ568" s="44"/>
      <c r="MKA568" s="45"/>
      <c r="MKB568" s="45"/>
      <c r="MKC568" s="46"/>
      <c r="MKD568" s="47"/>
      <c r="MKE568" s="80"/>
      <c r="MKF568" s="49"/>
      <c r="MKG568" s="43"/>
      <c r="MKH568" s="44"/>
      <c r="MKI568" s="45"/>
      <c r="MKJ568" s="45"/>
      <c r="MKK568" s="46"/>
      <c r="MKL568" s="47"/>
      <c r="MKM568" s="80"/>
      <c r="MKN568" s="49"/>
      <c r="MKO568" s="43"/>
      <c r="MKP568" s="44"/>
      <c r="MKQ568" s="45"/>
      <c r="MKR568" s="45"/>
      <c r="MKS568" s="46"/>
      <c r="MKT568" s="47"/>
      <c r="MKU568" s="80"/>
      <c r="MKV568" s="49"/>
      <c r="MKW568" s="43"/>
      <c r="MKX568" s="44"/>
      <c r="MKY568" s="45"/>
      <c r="MKZ568" s="45"/>
      <c r="MLA568" s="46"/>
      <c r="MLB568" s="47"/>
      <c r="MLC568" s="80"/>
      <c r="MLD568" s="49"/>
      <c r="MLE568" s="43"/>
      <c r="MLF568" s="44"/>
      <c r="MLG568" s="45"/>
      <c r="MLH568" s="45"/>
      <c r="MLI568" s="46"/>
      <c r="MLJ568" s="47"/>
      <c r="MLK568" s="80"/>
      <c r="MLL568" s="49"/>
      <c r="MLM568" s="43"/>
      <c r="MLN568" s="44"/>
      <c r="MLO568" s="45"/>
      <c r="MLP568" s="45"/>
      <c r="MLQ568" s="46"/>
      <c r="MLR568" s="47"/>
      <c r="MLS568" s="80"/>
      <c r="MLT568" s="49"/>
      <c r="MLU568" s="43"/>
      <c r="MLV568" s="44"/>
      <c r="MLW568" s="45"/>
      <c r="MLX568" s="45"/>
      <c r="MLY568" s="46"/>
      <c r="MLZ568" s="47"/>
      <c r="MMA568" s="80"/>
      <c r="MMB568" s="49"/>
      <c r="MMC568" s="43"/>
      <c r="MMD568" s="44"/>
      <c r="MME568" s="45"/>
      <c r="MMF568" s="45"/>
      <c r="MMG568" s="46"/>
      <c r="MMH568" s="47"/>
      <c r="MMI568" s="80"/>
      <c r="MMJ568" s="49"/>
      <c r="MMK568" s="43"/>
      <c r="MML568" s="44"/>
      <c r="MMM568" s="45"/>
      <c r="MMN568" s="45"/>
      <c r="MMO568" s="46"/>
      <c r="MMP568" s="47"/>
      <c r="MMQ568" s="80"/>
      <c r="MMR568" s="49"/>
      <c r="MMS568" s="43"/>
      <c r="MMT568" s="44"/>
      <c r="MMU568" s="45"/>
      <c r="MMV568" s="45"/>
      <c r="MMW568" s="46"/>
      <c r="MMX568" s="47"/>
      <c r="MMY568" s="80"/>
      <c r="MMZ568" s="49"/>
      <c r="MNA568" s="43"/>
      <c r="MNB568" s="44"/>
      <c r="MNC568" s="45"/>
      <c r="MND568" s="45"/>
      <c r="MNE568" s="46"/>
      <c r="MNF568" s="47"/>
      <c r="MNG568" s="80"/>
      <c r="MNH568" s="49"/>
      <c r="MNI568" s="43"/>
      <c r="MNJ568" s="44"/>
      <c r="MNK568" s="45"/>
      <c r="MNL568" s="45"/>
      <c r="MNM568" s="46"/>
      <c r="MNN568" s="47"/>
      <c r="MNO568" s="80"/>
      <c r="MNP568" s="49"/>
      <c r="MNQ568" s="43"/>
      <c r="MNR568" s="44"/>
      <c r="MNS568" s="45"/>
      <c r="MNT568" s="45"/>
      <c r="MNU568" s="46"/>
      <c r="MNV568" s="47"/>
      <c r="MNW568" s="80"/>
      <c r="MNX568" s="49"/>
      <c r="MNY568" s="43"/>
      <c r="MNZ568" s="44"/>
      <c r="MOA568" s="45"/>
      <c r="MOB568" s="45"/>
      <c r="MOC568" s="46"/>
      <c r="MOD568" s="47"/>
      <c r="MOE568" s="80"/>
      <c r="MOF568" s="49"/>
      <c r="MOG568" s="43"/>
      <c r="MOH568" s="44"/>
      <c r="MOI568" s="45"/>
      <c r="MOJ568" s="45"/>
      <c r="MOK568" s="46"/>
      <c r="MOL568" s="47"/>
      <c r="MOM568" s="80"/>
      <c r="MON568" s="49"/>
      <c r="MOO568" s="43"/>
      <c r="MOP568" s="44"/>
      <c r="MOQ568" s="45"/>
      <c r="MOR568" s="45"/>
      <c r="MOS568" s="46"/>
      <c r="MOT568" s="47"/>
      <c r="MOU568" s="80"/>
      <c r="MOV568" s="49"/>
      <c r="MOW568" s="43"/>
      <c r="MOX568" s="44"/>
      <c r="MOY568" s="45"/>
      <c r="MOZ568" s="45"/>
      <c r="MPA568" s="46"/>
      <c r="MPB568" s="47"/>
      <c r="MPC568" s="80"/>
      <c r="MPD568" s="49"/>
      <c r="MPE568" s="43"/>
      <c r="MPF568" s="44"/>
      <c r="MPG568" s="45"/>
      <c r="MPH568" s="45"/>
      <c r="MPI568" s="46"/>
      <c r="MPJ568" s="47"/>
      <c r="MPK568" s="80"/>
      <c r="MPL568" s="49"/>
      <c r="MPM568" s="43"/>
      <c r="MPN568" s="44"/>
      <c r="MPO568" s="45"/>
      <c r="MPP568" s="45"/>
      <c r="MPQ568" s="46"/>
      <c r="MPR568" s="47"/>
      <c r="MPS568" s="80"/>
      <c r="MPT568" s="49"/>
      <c r="MPU568" s="43"/>
      <c r="MPV568" s="44"/>
      <c r="MPW568" s="45"/>
      <c r="MPX568" s="45"/>
      <c r="MPY568" s="46"/>
      <c r="MPZ568" s="47"/>
      <c r="MQA568" s="80"/>
      <c r="MQB568" s="49"/>
      <c r="MQC568" s="43"/>
      <c r="MQD568" s="44"/>
      <c r="MQE568" s="45"/>
      <c r="MQF568" s="45"/>
      <c r="MQG568" s="46"/>
      <c r="MQH568" s="47"/>
      <c r="MQI568" s="80"/>
      <c r="MQJ568" s="49"/>
      <c r="MQK568" s="43"/>
      <c r="MQL568" s="44"/>
      <c r="MQM568" s="45"/>
      <c r="MQN568" s="45"/>
      <c r="MQO568" s="46"/>
      <c r="MQP568" s="47"/>
      <c r="MQQ568" s="80"/>
      <c r="MQR568" s="49"/>
      <c r="MQS568" s="43"/>
      <c r="MQT568" s="44"/>
      <c r="MQU568" s="45"/>
      <c r="MQV568" s="45"/>
      <c r="MQW568" s="46"/>
      <c r="MQX568" s="47"/>
      <c r="MQY568" s="80"/>
      <c r="MQZ568" s="49"/>
      <c r="MRA568" s="43"/>
      <c r="MRB568" s="44"/>
      <c r="MRC568" s="45"/>
      <c r="MRD568" s="45"/>
      <c r="MRE568" s="46"/>
      <c r="MRF568" s="47"/>
      <c r="MRG568" s="80"/>
      <c r="MRH568" s="49"/>
      <c r="MRI568" s="43"/>
      <c r="MRJ568" s="44"/>
      <c r="MRK568" s="45"/>
      <c r="MRL568" s="45"/>
      <c r="MRM568" s="46"/>
      <c r="MRN568" s="47"/>
      <c r="MRO568" s="80"/>
      <c r="MRP568" s="49"/>
      <c r="MRQ568" s="43"/>
      <c r="MRR568" s="44"/>
      <c r="MRS568" s="45"/>
      <c r="MRT568" s="45"/>
      <c r="MRU568" s="46"/>
      <c r="MRV568" s="47"/>
      <c r="MRW568" s="80"/>
      <c r="MRX568" s="49"/>
      <c r="MRY568" s="43"/>
      <c r="MRZ568" s="44"/>
      <c r="MSA568" s="45"/>
      <c r="MSB568" s="45"/>
      <c r="MSC568" s="46"/>
      <c r="MSD568" s="47"/>
      <c r="MSE568" s="80"/>
      <c r="MSF568" s="49"/>
      <c r="MSG568" s="43"/>
      <c r="MSH568" s="44"/>
      <c r="MSI568" s="45"/>
      <c r="MSJ568" s="45"/>
      <c r="MSK568" s="46"/>
      <c r="MSL568" s="47"/>
      <c r="MSM568" s="80"/>
      <c r="MSN568" s="49"/>
      <c r="MSO568" s="43"/>
      <c r="MSP568" s="44"/>
      <c r="MSQ568" s="45"/>
      <c r="MSR568" s="45"/>
      <c r="MSS568" s="46"/>
      <c r="MST568" s="47"/>
      <c r="MSU568" s="80"/>
      <c r="MSV568" s="49"/>
      <c r="MSW568" s="43"/>
      <c r="MSX568" s="44"/>
      <c r="MSY568" s="45"/>
      <c r="MSZ568" s="45"/>
      <c r="MTA568" s="46"/>
      <c r="MTB568" s="47"/>
      <c r="MTC568" s="80"/>
      <c r="MTD568" s="49"/>
      <c r="MTE568" s="43"/>
      <c r="MTF568" s="44"/>
      <c r="MTG568" s="45"/>
      <c r="MTH568" s="45"/>
      <c r="MTI568" s="46"/>
      <c r="MTJ568" s="47"/>
      <c r="MTK568" s="80"/>
      <c r="MTL568" s="49"/>
      <c r="MTM568" s="43"/>
      <c r="MTN568" s="44"/>
      <c r="MTO568" s="45"/>
      <c r="MTP568" s="45"/>
      <c r="MTQ568" s="46"/>
      <c r="MTR568" s="47"/>
      <c r="MTS568" s="80"/>
      <c r="MTT568" s="49"/>
      <c r="MTU568" s="43"/>
      <c r="MTV568" s="44"/>
      <c r="MTW568" s="45"/>
      <c r="MTX568" s="45"/>
      <c r="MTY568" s="46"/>
      <c r="MTZ568" s="47"/>
      <c r="MUA568" s="80"/>
      <c r="MUB568" s="49"/>
      <c r="MUC568" s="43"/>
      <c r="MUD568" s="44"/>
      <c r="MUE568" s="45"/>
      <c r="MUF568" s="45"/>
      <c r="MUG568" s="46"/>
      <c r="MUH568" s="47"/>
      <c r="MUI568" s="80"/>
      <c r="MUJ568" s="49"/>
      <c r="MUK568" s="43"/>
      <c r="MUL568" s="44"/>
      <c r="MUM568" s="45"/>
      <c r="MUN568" s="45"/>
      <c r="MUO568" s="46"/>
      <c r="MUP568" s="47"/>
      <c r="MUQ568" s="80"/>
      <c r="MUR568" s="49"/>
      <c r="MUS568" s="43"/>
      <c r="MUT568" s="44"/>
      <c r="MUU568" s="45"/>
      <c r="MUV568" s="45"/>
      <c r="MUW568" s="46"/>
      <c r="MUX568" s="47"/>
      <c r="MUY568" s="80"/>
      <c r="MUZ568" s="49"/>
      <c r="MVA568" s="43"/>
      <c r="MVB568" s="44"/>
      <c r="MVC568" s="45"/>
      <c r="MVD568" s="45"/>
      <c r="MVE568" s="46"/>
      <c r="MVF568" s="47"/>
      <c r="MVG568" s="80"/>
      <c r="MVH568" s="49"/>
      <c r="MVI568" s="43"/>
      <c r="MVJ568" s="44"/>
      <c r="MVK568" s="45"/>
      <c r="MVL568" s="45"/>
      <c r="MVM568" s="46"/>
      <c r="MVN568" s="47"/>
      <c r="MVO568" s="80"/>
      <c r="MVP568" s="49"/>
      <c r="MVQ568" s="43"/>
      <c r="MVR568" s="44"/>
      <c r="MVS568" s="45"/>
      <c r="MVT568" s="45"/>
      <c r="MVU568" s="46"/>
      <c r="MVV568" s="47"/>
      <c r="MVW568" s="80"/>
      <c r="MVX568" s="49"/>
      <c r="MVY568" s="43"/>
      <c r="MVZ568" s="44"/>
      <c r="MWA568" s="45"/>
      <c r="MWB568" s="45"/>
      <c r="MWC568" s="46"/>
      <c r="MWD568" s="47"/>
      <c r="MWE568" s="80"/>
      <c r="MWF568" s="49"/>
      <c r="MWG568" s="43"/>
      <c r="MWH568" s="44"/>
      <c r="MWI568" s="45"/>
      <c r="MWJ568" s="45"/>
      <c r="MWK568" s="46"/>
      <c r="MWL568" s="47"/>
      <c r="MWM568" s="80"/>
      <c r="MWN568" s="49"/>
      <c r="MWO568" s="43"/>
      <c r="MWP568" s="44"/>
      <c r="MWQ568" s="45"/>
      <c r="MWR568" s="45"/>
      <c r="MWS568" s="46"/>
      <c r="MWT568" s="47"/>
      <c r="MWU568" s="80"/>
      <c r="MWV568" s="49"/>
      <c r="MWW568" s="43"/>
      <c r="MWX568" s="44"/>
      <c r="MWY568" s="45"/>
      <c r="MWZ568" s="45"/>
      <c r="MXA568" s="46"/>
      <c r="MXB568" s="47"/>
      <c r="MXC568" s="80"/>
      <c r="MXD568" s="49"/>
      <c r="MXE568" s="43"/>
      <c r="MXF568" s="44"/>
      <c r="MXG568" s="45"/>
      <c r="MXH568" s="45"/>
      <c r="MXI568" s="46"/>
      <c r="MXJ568" s="47"/>
      <c r="MXK568" s="80"/>
      <c r="MXL568" s="49"/>
      <c r="MXM568" s="43"/>
      <c r="MXN568" s="44"/>
      <c r="MXO568" s="45"/>
      <c r="MXP568" s="45"/>
      <c r="MXQ568" s="46"/>
      <c r="MXR568" s="47"/>
      <c r="MXS568" s="80"/>
      <c r="MXT568" s="49"/>
      <c r="MXU568" s="43"/>
      <c r="MXV568" s="44"/>
      <c r="MXW568" s="45"/>
      <c r="MXX568" s="45"/>
      <c r="MXY568" s="46"/>
      <c r="MXZ568" s="47"/>
      <c r="MYA568" s="80"/>
      <c r="MYB568" s="49"/>
      <c r="MYC568" s="43"/>
      <c r="MYD568" s="44"/>
      <c r="MYE568" s="45"/>
      <c r="MYF568" s="45"/>
      <c r="MYG568" s="46"/>
      <c r="MYH568" s="47"/>
      <c r="MYI568" s="80"/>
      <c r="MYJ568" s="49"/>
      <c r="MYK568" s="43"/>
      <c r="MYL568" s="44"/>
      <c r="MYM568" s="45"/>
      <c r="MYN568" s="45"/>
      <c r="MYO568" s="46"/>
      <c r="MYP568" s="47"/>
      <c r="MYQ568" s="80"/>
      <c r="MYR568" s="49"/>
      <c r="MYS568" s="43"/>
      <c r="MYT568" s="44"/>
      <c r="MYU568" s="45"/>
      <c r="MYV568" s="45"/>
      <c r="MYW568" s="46"/>
      <c r="MYX568" s="47"/>
      <c r="MYY568" s="80"/>
      <c r="MYZ568" s="49"/>
      <c r="MZA568" s="43"/>
      <c r="MZB568" s="44"/>
      <c r="MZC568" s="45"/>
      <c r="MZD568" s="45"/>
      <c r="MZE568" s="46"/>
      <c r="MZF568" s="47"/>
      <c r="MZG568" s="80"/>
      <c r="MZH568" s="49"/>
      <c r="MZI568" s="43"/>
      <c r="MZJ568" s="44"/>
      <c r="MZK568" s="45"/>
      <c r="MZL568" s="45"/>
      <c r="MZM568" s="46"/>
      <c r="MZN568" s="47"/>
      <c r="MZO568" s="80"/>
      <c r="MZP568" s="49"/>
      <c r="MZQ568" s="43"/>
      <c r="MZR568" s="44"/>
      <c r="MZS568" s="45"/>
      <c r="MZT568" s="45"/>
      <c r="MZU568" s="46"/>
      <c r="MZV568" s="47"/>
      <c r="MZW568" s="80"/>
      <c r="MZX568" s="49"/>
      <c r="MZY568" s="43"/>
      <c r="MZZ568" s="44"/>
      <c r="NAA568" s="45"/>
      <c r="NAB568" s="45"/>
      <c r="NAC568" s="46"/>
      <c r="NAD568" s="47"/>
      <c r="NAE568" s="80"/>
      <c r="NAF568" s="49"/>
      <c r="NAG568" s="43"/>
      <c r="NAH568" s="44"/>
      <c r="NAI568" s="45"/>
      <c r="NAJ568" s="45"/>
      <c r="NAK568" s="46"/>
      <c r="NAL568" s="47"/>
      <c r="NAM568" s="80"/>
      <c r="NAN568" s="49"/>
      <c r="NAO568" s="43"/>
      <c r="NAP568" s="44"/>
      <c r="NAQ568" s="45"/>
      <c r="NAR568" s="45"/>
      <c r="NAS568" s="46"/>
      <c r="NAT568" s="47"/>
      <c r="NAU568" s="80"/>
      <c r="NAV568" s="49"/>
      <c r="NAW568" s="43"/>
      <c r="NAX568" s="44"/>
      <c r="NAY568" s="45"/>
      <c r="NAZ568" s="45"/>
      <c r="NBA568" s="46"/>
      <c r="NBB568" s="47"/>
      <c r="NBC568" s="80"/>
      <c r="NBD568" s="49"/>
      <c r="NBE568" s="43"/>
      <c r="NBF568" s="44"/>
      <c r="NBG568" s="45"/>
      <c r="NBH568" s="45"/>
      <c r="NBI568" s="46"/>
      <c r="NBJ568" s="47"/>
      <c r="NBK568" s="80"/>
      <c r="NBL568" s="49"/>
      <c r="NBM568" s="43"/>
      <c r="NBN568" s="44"/>
      <c r="NBO568" s="45"/>
      <c r="NBP568" s="45"/>
      <c r="NBQ568" s="46"/>
      <c r="NBR568" s="47"/>
      <c r="NBS568" s="80"/>
      <c r="NBT568" s="49"/>
      <c r="NBU568" s="43"/>
      <c r="NBV568" s="44"/>
      <c r="NBW568" s="45"/>
      <c r="NBX568" s="45"/>
      <c r="NBY568" s="46"/>
      <c r="NBZ568" s="47"/>
      <c r="NCA568" s="80"/>
      <c r="NCB568" s="49"/>
      <c r="NCC568" s="43"/>
      <c r="NCD568" s="44"/>
      <c r="NCE568" s="45"/>
      <c r="NCF568" s="45"/>
      <c r="NCG568" s="46"/>
      <c r="NCH568" s="47"/>
      <c r="NCI568" s="80"/>
      <c r="NCJ568" s="49"/>
      <c r="NCK568" s="43"/>
      <c r="NCL568" s="44"/>
      <c r="NCM568" s="45"/>
      <c r="NCN568" s="45"/>
      <c r="NCO568" s="46"/>
      <c r="NCP568" s="47"/>
      <c r="NCQ568" s="80"/>
      <c r="NCR568" s="49"/>
      <c r="NCS568" s="43"/>
      <c r="NCT568" s="44"/>
      <c r="NCU568" s="45"/>
      <c r="NCV568" s="45"/>
      <c r="NCW568" s="46"/>
      <c r="NCX568" s="47"/>
      <c r="NCY568" s="80"/>
      <c r="NCZ568" s="49"/>
      <c r="NDA568" s="43"/>
      <c r="NDB568" s="44"/>
      <c r="NDC568" s="45"/>
      <c r="NDD568" s="45"/>
      <c r="NDE568" s="46"/>
      <c r="NDF568" s="47"/>
      <c r="NDG568" s="80"/>
      <c r="NDH568" s="49"/>
      <c r="NDI568" s="43"/>
      <c r="NDJ568" s="44"/>
      <c r="NDK568" s="45"/>
      <c r="NDL568" s="45"/>
      <c r="NDM568" s="46"/>
      <c r="NDN568" s="47"/>
      <c r="NDO568" s="80"/>
      <c r="NDP568" s="49"/>
      <c r="NDQ568" s="43"/>
      <c r="NDR568" s="44"/>
      <c r="NDS568" s="45"/>
      <c r="NDT568" s="45"/>
      <c r="NDU568" s="46"/>
      <c r="NDV568" s="47"/>
      <c r="NDW568" s="80"/>
      <c r="NDX568" s="49"/>
      <c r="NDY568" s="43"/>
      <c r="NDZ568" s="44"/>
      <c r="NEA568" s="45"/>
      <c r="NEB568" s="45"/>
      <c r="NEC568" s="46"/>
      <c r="NED568" s="47"/>
      <c r="NEE568" s="80"/>
      <c r="NEF568" s="49"/>
      <c r="NEG568" s="43"/>
      <c r="NEH568" s="44"/>
      <c r="NEI568" s="45"/>
      <c r="NEJ568" s="45"/>
      <c r="NEK568" s="46"/>
      <c r="NEL568" s="47"/>
      <c r="NEM568" s="80"/>
      <c r="NEN568" s="49"/>
      <c r="NEO568" s="43"/>
      <c r="NEP568" s="44"/>
      <c r="NEQ568" s="45"/>
      <c r="NER568" s="45"/>
      <c r="NES568" s="46"/>
      <c r="NET568" s="47"/>
      <c r="NEU568" s="80"/>
      <c r="NEV568" s="49"/>
      <c r="NEW568" s="43"/>
      <c r="NEX568" s="44"/>
      <c r="NEY568" s="45"/>
      <c r="NEZ568" s="45"/>
      <c r="NFA568" s="46"/>
      <c r="NFB568" s="47"/>
      <c r="NFC568" s="80"/>
      <c r="NFD568" s="49"/>
      <c r="NFE568" s="43"/>
      <c r="NFF568" s="44"/>
      <c r="NFG568" s="45"/>
      <c r="NFH568" s="45"/>
      <c r="NFI568" s="46"/>
      <c r="NFJ568" s="47"/>
      <c r="NFK568" s="80"/>
      <c r="NFL568" s="49"/>
      <c r="NFM568" s="43"/>
      <c r="NFN568" s="44"/>
      <c r="NFO568" s="45"/>
      <c r="NFP568" s="45"/>
      <c r="NFQ568" s="46"/>
      <c r="NFR568" s="47"/>
      <c r="NFS568" s="80"/>
      <c r="NFT568" s="49"/>
      <c r="NFU568" s="43"/>
      <c r="NFV568" s="44"/>
      <c r="NFW568" s="45"/>
      <c r="NFX568" s="45"/>
      <c r="NFY568" s="46"/>
      <c r="NFZ568" s="47"/>
      <c r="NGA568" s="80"/>
      <c r="NGB568" s="49"/>
      <c r="NGC568" s="43"/>
      <c r="NGD568" s="44"/>
      <c r="NGE568" s="45"/>
      <c r="NGF568" s="45"/>
      <c r="NGG568" s="46"/>
      <c r="NGH568" s="47"/>
      <c r="NGI568" s="80"/>
      <c r="NGJ568" s="49"/>
      <c r="NGK568" s="43"/>
      <c r="NGL568" s="44"/>
      <c r="NGM568" s="45"/>
      <c r="NGN568" s="45"/>
      <c r="NGO568" s="46"/>
      <c r="NGP568" s="47"/>
      <c r="NGQ568" s="80"/>
      <c r="NGR568" s="49"/>
      <c r="NGS568" s="43"/>
      <c r="NGT568" s="44"/>
      <c r="NGU568" s="45"/>
      <c r="NGV568" s="45"/>
      <c r="NGW568" s="46"/>
      <c r="NGX568" s="47"/>
      <c r="NGY568" s="80"/>
      <c r="NGZ568" s="49"/>
      <c r="NHA568" s="43"/>
      <c r="NHB568" s="44"/>
      <c r="NHC568" s="45"/>
      <c r="NHD568" s="45"/>
      <c r="NHE568" s="46"/>
      <c r="NHF568" s="47"/>
      <c r="NHG568" s="80"/>
      <c r="NHH568" s="49"/>
      <c r="NHI568" s="43"/>
      <c r="NHJ568" s="44"/>
      <c r="NHK568" s="45"/>
      <c r="NHL568" s="45"/>
      <c r="NHM568" s="46"/>
      <c r="NHN568" s="47"/>
      <c r="NHO568" s="80"/>
      <c r="NHP568" s="49"/>
      <c r="NHQ568" s="43"/>
      <c r="NHR568" s="44"/>
      <c r="NHS568" s="45"/>
      <c r="NHT568" s="45"/>
      <c r="NHU568" s="46"/>
      <c r="NHV568" s="47"/>
      <c r="NHW568" s="80"/>
      <c r="NHX568" s="49"/>
      <c r="NHY568" s="43"/>
      <c r="NHZ568" s="44"/>
      <c r="NIA568" s="45"/>
      <c r="NIB568" s="45"/>
      <c r="NIC568" s="46"/>
      <c r="NID568" s="47"/>
      <c r="NIE568" s="80"/>
      <c r="NIF568" s="49"/>
      <c r="NIG568" s="43"/>
      <c r="NIH568" s="44"/>
      <c r="NII568" s="45"/>
      <c r="NIJ568" s="45"/>
      <c r="NIK568" s="46"/>
      <c r="NIL568" s="47"/>
      <c r="NIM568" s="80"/>
      <c r="NIN568" s="49"/>
      <c r="NIO568" s="43"/>
      <c r="NIP568" s="44"/>
      <c r="NIQ568" s="45"/>
      <c r="NIR568" s="45"/>
      <c r="NIS568" s="46"/>
      <c r="NIT568" s="47"/>
      <c r="NIU568" s="80"/>
      <c r="NIV568" s="49"/>
      <c r="NIW568" s="43"/>
      <c r="NIX568" s="44"/>
      <c r="NIY568" s="45"/>
      <c r="NIZ568" s="45"/>
      <c r="NJA568" s="46"/>
      <c r="NJB568" s="47"/>
      <c r="NJC568" s="80"/>
      <c r="NJD568" s="49"/>
      <c r="NJE568" s="43"/>
      <c r="NJF568" s="44"/>
      <c r="NJG568" s="45"/>
      <c r="NJH568" s="45"/>
      <c r="NJI568" s="46"/>
      <c r="NJJ568" s="47"/>
      <c r="NJK568" s="80"/>
      <c r="NJL568" s="49"/>
      <c r="NJM568" s="43"/>
      <c r="NJN568" s="44"/>
      <c r="NJO568" s="45"/>
      <c r="NJP568" s="45"/>
      <c r="NJQ568" s="46"/>
      <c r="NJR568" s="47"/>
      <c r="NJS568" s="80"/>
      <c r="NJT568" s="49"/>
      <c r="NJU568" s="43"/>
      <c r="NJV568" s="44"/>
      <c r="NJW568" s="45"/>
      <c r="NJX568" s="45"/>
      <c r="NJY568" s="46"/>
      <c r="NJZ568" s="47"/>
      <c r="NKA568" s="80"/>
      <c r="NKB568" s="49"/>
      <c r="NKC568" s="43"/>
      <c r="NKD568" s="44"/>
      <c r="NKE568" s="45"/>
      <c r="NKF568" s="45"/>
      <c r="NKG568" s="46"/>
      <c r="NKH568" s="47"/>
      <c r="NKI568" s="80"/>
      <c r="NKJ568" s="49"/>
      <c r="NKK568" s="43"/>
      <c r="NKL568" s="44"/>
      <c r="NKM568" s="45"/>
      <c r="NKN568" s="45"/>
      <c r="NKO568" s="46"/>
      <c r="NKP568" s="47"/>
      <c r="NKQ568" s="80"/>
      <c r="NKR568" s="49"/>
      <c r="NKS568" s="43"/>
      <c r="NKT568" s="44"/>
      <c r="NKU568" s="45"/>
      <c r="NKV568" s="45"/>
      <c r="NKW568" s="46"/>
      <c r="NKX568" s="47"/>
      <c r="NKY568" s="80"/>
      <c r="NKZ568" s="49"/>
      <c r="NLA568" s="43"/>
      <c r="NLB568" s="44"/>
      <c r="NLC568" s="45"/>
      <c r="NLD568" s="45"/>
      <c r="NLE568" s="46"/>
      <c r="NLF568" s="47"/>
      <c r="NLG568" s="80"/>
      <c r="NLH568" s="49"/>
      <c r="NLI568" s="43"/>
      <c r="NLJ568" s="44"/>
      <c r="NLK568" s="45"/>
      <c r="NLL568" s="45"/>
      <c r="NLM568" s="46"/>
      <c r="NLN568" s="47"/>
      <c r="NLO568" s="80"/>
      <c r="NLP568" s="49"/>
      <c r="NLQ568" s="43"/>
      <c r="NLR568" s="44"/>
      <c r="NLS568" s="45"/>
      <c r="NLT568" s="45"/>
      <c r="NLU568" s="46"/>
      <c r="NLV568" s="47"/>
      <c r="NLW568" s="80"/>
      <c r="NLX568" s="49"/>
      <c r="NLY568" s="43"/>
      <c r="NLZ568" s="44"/>
      <c r="NMA568" s="45"/>
      <c r="NMB568" s="45"/>
      <c r="NMC568" s="46"/>
      <c r="NMD568" s="47"/>
      <c r="NME568" s="80"/>
      <c r="NMF568" s="49"/>
      <c r="NMG568" s="43"/>
      <c r="NMH568" s="44"/>
      <c r="NMI568" s="45"/>
      <c r="NMJ568" s="45"/>
      <c r="NMK568" s="46"/>
      <c r="NML568" s="47"/>
      <c r="NMM568" s="80"/>
      <c r="NMN568" s="49"/>
      <c r="NMO568" s="43"/>
      <c r="NMP568" s="44"/>
      <c r="NMQ568" s="45"/>
      <c r="NMR568" s="45"/>
      <c r="NMS568" s="46"/>
      <c r="NMT568" s="47"/>
      <c r="NMU568" s="80"/>
      <c r="NMV568" s="49"/>
      <c r="NMW568" s="43"/>
      <c r="NMX568" s="44"/>
      <c r="NMY568" s="45"/>
      <c r="NMZ568" s="45"/>
      <c r="NNA568" s="46"/>
      <c r="NNB568" s="47"/>
      <c r="NNC568" s="80"/>
      <c r="NND568" s="49"/>
      <c r="NNE568" s="43"/>
      <c r="NNF568" s="44"/>
      <c r="NNG568" s="45"/>
      <c r="NNH568" s="45"/>
      <c r="NNI568" s="46"/>
      <c r="NNJ568" s="47"/>
      <c r="NNK568" s="80"/>
      <c r="NNL568" s="49"/>
      <c r="NNM568" s="43"/>
      <c r="NNN568" s="44"/>
      <c r="NNO568" s="45"/>
      <c r="NNP568" s="45"/>
      <c r="NNQ568" s="46"/>
      <c r="NNR568" s="47"/>
      <c r="NNS568" s="80"/>
      <c r="NNT568" s="49"/>
      <c r="NNU568" s="43"/>
      <c r="NNV568" s="44"/>
      <c r="NNW568" s="45"/>
      <c r="NNX568" s="45"/>
      <c r="NNY568" s="46"/>
      <c r="NNZ568" s="47"/>
      <c r="NOA568" s="80"/>
      <c r="NOB568" s="49"/>
      <c r="NOC568" s="43"/>
      <c r="NOD568" s="44"/>
      <c r="NOE568" s="45"/>
      <c r="NOF568" s="45"/>
      <c r="NOG568" s="46"/>
      <c r="NOH568" s="47"/>
      <c r="NOI568" s="80"/>
      <c r="NOJ568" s="49"/>
      <c r="NOK568" s="43"/>
      <c r="NOL568" s="44"/>
      <c r="NOM568" s="45"/>
      <c r="NON568" s="45"/>
      <c r="NOO568" s="46"/>
      <c r="NOP568" s="47"/>
      <c r="NOQ568" s="80"/>
      <c r="NOR568" s="49"/>
      <c r="NOS568" s="43"/>
      <c r="NOT568" s="44"/>
      <c r="NOU568" s="45"/>
      <c r="NOV568" s="45"/>
      <c r="NOW568" s="46"/>
      <c r="NOX568" s="47"/>
      <c r="NOY568" s="80"/>
      <c r="NOZ568" s="49"/>
      <c r="NPA568" s="43"/>
      <c r="NPB568" s="44"/>
      <c r="NPC568" s="45"/>
      <c r="NPD568" s="45"/>
      <c r="NPE568" s="46"/>
      <c r="NPF568" s="47"/>
      <c r="NPG568" s="80"/>
      <c r="NPH568" s="49"/>
      <c r="NPI568" s="43"/>
      <c r="NPJ568" s="44"/>
      <c r="NPK568" s="45"/>
      <c r="NPL568" s="45"/>
      <c r="NPM568" s="46"/>
      <c r="NPN568" s="47"/>
      <c r="NPO568" s="80"/>
      <c r="NPP568" s="49"/>
      <c r="NPQ568" s="43"/>
      <c r="NPR568" s="44"/>
      <c r="NPS568" s="45"/>
      <c r="NPT568" s="45"/>
      <c r="NPU568" s="46"/>
      <c r="NPV568" s="47"/>
      <c r="NPW568" s="80"/>
      <c r="NPX568" s="49"/>
      <c r="NPY568" s="43"/>
      <c r="NPZ568" s="44"/>
      <c r="NQA568" s="45"/>
      <c r="NQB568" s="45"/>
      <c r="NQC568" s="46"/>
      <c r="NQD568" s="47"/>
      <c r="NQE568" s="80"/>
      <c r="NQF568" s="49"/>
      <c r="NQG568" s="43"/>
      <c r="NQH568" s="44"/>
      <c r="NQI568" s="45"/>
      <c r="NQJ568" s="45"/>
      <c r="NQK568" s="46"/>
      <c r="NQL568" s="47"/>
      <c r="NQM568" s="80"/>
      <c r="NQN568" s="49"/>
      <c r="NQO568" s="43"/>
      <c r="NQP568" s="44"/>
      <c r="NQQ568" s="45"/>
      <c r="NQR568" s="45"/>
      <c r="NQS568" s="46"/>
      <c r="NQT568" s="47"/>
      <c r="NQU568" s="80"/>
      <c r="NQV568" s="49"/>
      <c r="NQW568" s="43"/>
      <c r="NQX568" s="44"/>
      <c r="NQY568" s="45"/>
      <c r="NQZ568" s="45"/>
      <c r="NRA568" s="46"/>
      <c r="NRB568" s="47"/>
      <c r="NRC568" s="80"/>
      <c r="NRD568" s="49"/>
      <c r="NRE568" s="43"/>
      <c r="NRF568" s="44"/>
      <c r="NRG568" s="45"/>
      <c r="NRH568" s="45"/>
      <c r="NRI568" s="46"/>
      <c r="NRJ568" s="47"/>
      <c r="NRK568" s="80"/>
      <c r="NRL568" s="49"/>
      <c r="NRM568" s="43"/>
      <c r="NRN568" s="44"/>
      <c r="NRO568" s="45"/>
      <c r="NRP568" s="45"/>
      <c r="NRQ568" s="46"/>
      <c r="NRR568" s="47"/>
      <c r="NRS568" s="80"/>
      <c r="NRT568" s="49"/>
      <c r="NRU568" s="43"/>
      <c r="NRV568" s="44"/>
      <c r="NRW568" s="45"/>
      <c r="NRX568" s="45"/>
      <c r="NRY568" s="46"/>
      <c r="NRZ568" s="47"/>
      <c r="NSA568" s="80"/>
      <c r="NSB568" s="49"/>
      <c r="NSC568" s="43"/>
      <c r="NSD568" s="44"/>
      <c r="NSE568" s="45"/>
      <c r="NSF568" s="45"/>
      <c r="NSG568" s="46"/>
      <c r="NSH568" s="47"/>
      <c r="NSI568" s="80"/>
      <c r="NSJ568" s="49"/>
      <c r="NSK568" s="43"/>
      <c r="NSL568" s="44"/>
      <c r="NSM568" s="45"/>
      <c r="NSN568" s="45"/>
      <c r="NSO568" s="46"/>
      <c r="NSP568" s="47"/>
      <c r="NSQ568" s="80"/>
      <c r="NSR568" s="49"/>
      <c r="NSS568" s="43"/>
      <c r="NST568" s="44"/>
      <c r="NSU568" s="45"/>
      <c r="NSV568" s="45"/>
      <c r="NSW568" s="46"/>
      <c r="NSX568" s="47"/>
      <c r="NSY568" s="80"/>
      <c r="NSZ568" s="49"/>
      <c r="NTA568" s="43"/>
      <c r="NTB568" s="44"/>
      <c r="NTC568" s="45"/>
      <c r="NTD568" s="45"/>
      <c r="NTE568" s="46"/>
      <c r="NTF568" s="47"/>
      <c r="NTG568" s="80"/>
      <c r="NTH568" s="49"/>
      <c r="NTI568" s="43"/>
      <c r="NTJ568" s="44"/>
      <c r="NTK568" s="45"/>
      <c r="NTL568" s="45"/>
      <c r="NTM568" s="46"/>
      <c r="NTN568" s="47"/>
      <c r="NTO568" s="80"/>
      <c r="NTP568" s="49"/>
      <c r="NTQ568" s="43"/>
      <c r="NTR568" s="44"/>
      <c r="NTS568" s="45"/>
      <c r="NTT568" s="45"/>
      <c r="NTU568" s="46"/>
      <c r="NTV568" s="47"/>
      <c r="NTW568" s="80"/>
      <c r="NTX568" s="49"/>
      <c r="NTY568" s="43"/>
      <c r="NTZ568" s="44"/>
      <c r="NUA568" s="45"/>
      <c r="NUB568" s="45"/>
      <c r="NUC568" s="46"/>
      <c r="NUD568" s="47"/>
      <c r="NUE568" s="80"/>
      <c r="NUF568" s="49"/>
      <c r="NUG568" s="43"/>
      <c r="NUH568" s="44"/>
      <c r="NUI568" s="45"/>
      <c r="NUJ568" s="45"/>
      <c r="NUK568" s="46"/>
      <c r="NUL568" s="47"/>
      <c r="NUM568" s="80"/>
      <c r="NUN568" s="49"/>
      <c r="NUO568" s="43"/>
      <c r="NUP568" s="44"/>
      <c r="NUQ568" s="45"/>
      <c r="NUR568" s="45"/>
      <c r="NUS568" s="46"/>
      <c r="NUT568" s="47"/>
      <c r="NUU568" s="80"/>
      <c r="NUV568" s="49"/>
      <c r="NUW568" s="43"/>
      <c r="NUX568" s="44"/>
      <c r="NUY568" s="45"/>
      <c r="NUZ568" s="45"/>
      <c r="NVA568" s="46"/>
      <c r="NVB568" s="47"/>
      <c r="NVC568" s="80"/>
      <c r="NVD568" s="49"/>
      <c r="NVE568" s="43"/>
      <c r="NVF568" s="44"/>
      <c r="NVG568" s="45"/>
      <c r="NVH568" s="45"/>
      <c r="NVI568" s="46"/>
      <c r="NVJ568" s="47"/>
      <c r="NVK568" s="80"/>
      <c r="NVL568" s="49"/>
      <c r="NVM568" s="43"/>
      <c r="NVN568" s="44"/>
      <c r="NVO568" s="45"/>
      <c r="NVP568" s="45"/>
      <c r="NVQ568" s="46"/>
      <c r="NVR568" s="47"/>
      <c r="NVS568" s="80"/>
      <c r="NVT568" s="49"/>
      <c r="NVU568" s="43"/>
      <c r="NVV568" s="44"/>
      <c r="NVW568" s="45"/>
      <c r="NVX568" s="45"/>
      <c r="NVY568" s="46"/>
      <c r="NVZ568" s="47"/>
      <c r="NWA568" s="80"/>
      <c r="NWB568" s="49"/>
      <c r="NWC568" s="43"/>
      <c r="NWD568" s="44"/>
      <c r="NWE568" s="45"/>
      <c r="NWF568" s="45"/>
      <c r="NWG568" s="46"/>
      <c r="NWH568" s="47"/>
      <c r="NWI568" s="80"/>
      <c r="NWJ568" s="49"/>
      <c r="NWK568" s="43"/>
      <c r="NWL568" s="44"/>
      <c r="NWM568" s="45"/>
      <c r="NWN568" s="45"/>
      <c r="NWO568" s="46"/>
      <c r="NWP568" s="47"/>
      <c r="NWQ568" s="80"/>
      <c r="NWR568" s="49"/>
      <c r="NWS568" s="43"/>
      <c r="NWT568" s="44"/>
      <c r="NWU568" s="45"/>
      <c r="NWV568" s="45"/>
      <c r="NWW568" s="46"/>
      <c r="NWX568" s="47"/>
      <c r="NWY568" s="80"/>
      <c r="NWZ568" s="49"/>
      <c r="NXA568" s="43"/>
      <c r="NXB568" s="44"/>
      <c r="NXC568" s="45"/>
      <c r="NXD568" s="45"/>
      <c r="NXE568" s="46"/>
      <c r="NXF568" s="47"/>
      <c r="NXG568" s="80"/>
      <c r="NXH568" s="49"/>
      <c r="NXI568" s="43"/>
      <c r="NXJ568" s="44"/>
      <c r="NXK568" s="45"/>
      <c r="NXL568" s="45"/>
      <c r="NXM568" s="46"/>
      <c r="NXN568" s="47"/>
      <c r="NXO568" s="80"/>
      <c r="NXP568" s="49"/>
      <c r="NXQ568" s="43"/>
      <c r="NXR568" s="44"/>
      <c r="NXS568" s="45"/>
      <c r="NXT568" s="45"/>
      <c r="NXU568" s="46"/>
      <c r="NXV568" s="47"/>
      <c r="NXW568" s="80"/>
      <c r="NXX568" s="49"/>
      <c r="NXY568" s="43"/>
      <c r="NXZ568" s="44"/>
      <c r="NYA568" s="45"/>
      <c r="NYB568" s="45"/>
      <c r="NYC568" s="46"/>
      <c r="NYD568" s="47"/>
      <c r="NYE568" s="80"/>
      <c r="NYF568" s="49"/>
      <c r="NYG568" s="43"/>
      <c r="NYH568" s="44"/>
      <c r="NYI568" s="45"/>
      <c r="NYJ568" s="45"/>
      <c r="NYK568" s="46"/>
      <c r="NYL568" s="47"/>
      <c r="NYM568" s="80"/>
      <c r="NYN568" s="49"/>
      <c r="NYO568" s="43"/>
      <c r="NYP568" s="44"/>
      <c r="NYQ568" s="45"/>
      <c r="NYR568" s="45"/>
      <c r="NYS568" s="46"/>
      <c r="NYT568" s="47"/>
      <c r="NYU568" s="80"/>
      <c r="NYV568" s="49"/>
      <c r="NYW568" s="43"/>
      <c r="NYX568" s="44"/>
      <c r="NYY568" s="45"/>
      <c r="NYZ568" s="45"/>
      <c r="NZA568" s="46"/>
      <c r="NZB568" s="47"/>
      <c r="NZC568" s="80"/>
      <c r="NZD568" s="49"/>
      <c r="NZE568" s="43"/>
      <c r="NZF568" s="44"/>
      <c r="NZG568" s="45"/>
      <c r="NZH568" s="45"/>
      <c r="NZI568" s="46"/>
      <c r="NZJ568" s="47"/>
      <c r="NZK568" s="80"/>
      <c r="NZL568" s="49"/>
      <c r="NZM568" s="43"/>
      <c r="NZN568" s="44"/>
      <c r="NZO568" s="45"/>
      <c r="NZP568" s="45"/>
      <c r="NZQ568" s="46"/>
      <c r="NZR568" s="47"/>
      <c r="NZS568" s="80"/>
      <c r="NZT568" s="49"/>
      <c r="NZU568" s="43"/>
      <c r="NZV568" s="44"/>
      <c r="NZW568" s="45"/>
      <c r="NZX568" s="45"/>
      <c r="NZY568" s="46"/>
      <c r="NZZ568" s="47"/>
      <c r="OAA568" s="80"/>
      <c r="OAB568" s="49"/>
      <c r="OAC568" s="43"/>
      <c r="OAD568" s="44"/>
      <c r="OAE568" s="45"/>
      <c r="OAF568" s="45"/>
      <c r="OAG568" s="46"/>
      <c r="OAH568" s="47"/>
      <c r="OAI568" s="80"/>
      <c r="OAJ568" s="49"/>
      <c r="OAK568" s="43"/>
      <c r="OAL568" s="44"/>
      <c r="OAM568" s="45"/>
      <c r="OAN568" s="45"/>
      <c r="OAO568" s="46"/>
      <c r="OAP568" s="47"/>
      <c r="OAQ568" s="80"/>
      <c r="OAR568" s="49"/>
      <c r="OAS568" s="43"/>
      <c r="OAT568" s="44"/>
      <c r="OAU568" s="45"/>
      <c r="OAV568" s="45"/>
      <c r="OAW568" s="46"/>
      <c r="OAX568" s="47"/>
      <c r="OAY568" s="80"/>
      <c r="OAZ568" s="49"/>
      <c r="OBA568" s="43"/>
      <c r="OBB568" s="44"/>
      <c r="OBC568" s="45"/>
      <c r="OBD568" s="45"/>
      <c r="OBE568" s="46"/>
      <c r="OBF568" s="47"/>
      <c r="OBG568" s="80"/>
      <c r="OBH568" s="49"/>
      <c r="OBI568" s="43"/>
      <c r="OBJ568" s="44"/>
      <c r="OBK568" s="45"/>
      <c r="OBL568" s="45"/>
      <c r="OBM568" s="46"/>
      <c r="OBN568" s="47"/>
      <c r="OBO568" s="80"/>
      <c r="OBP568" s="49"/>
      <c r="OBQ568" s="43"/>
      <c r="OBR568" s="44"/>
      <c r="OBS568" s="45"/>
      <c r="OBT568" s="45"/>
      <c r="OBU568" s="46"/>
      <c r="OBV568" s="47"/>
      <c r="OBW568" s="80"/>
      <c r="OBX568" s="49"/>
      <c r="OBY568" s="43"/>
      <c r="OBZ568" s="44"/>
      <c r="OCA568" s="45"/>
      <c r="OCB568" s="45"/>
      <c r="OCC568" s="46"/>
      <c r="OCD568" s="47"/>
      <c r="OCE568" s="80"/>
      <c r="OCF568" s="49"/>
      <c r="OCG568" s="43"/>
      <c r="OCH568" s="44"/>
      <c r="OCI568" s="45"/>
      <c r="OCJ568" s="45"/>
      <c r="OCK568" s="46"/>
      <c r="OCL568" s="47"/>
      <c r="OCM568" s="80"/>
      <c r="OCN568" s="49"/>
      <c r="OCO568" s="43"/>
      <c r="OCP568" s="44"/>
      <c r="OCQ568" s="45"/>
      <c r="OCR568" s="45"/>
      <c r="OCS568" s="46"/>
      <c r="OCT568" s="47"/>
      <c r="OCU568" s="80"/>
      <c r="OCV568" s="49"/>
      <c r="OCW568" s="43"/>
      <c r="OCX568" s="44"/>
      <c r="OCY568" s="45"/>
      <c r="OCZ568" s="45"/>
      <c r="ODA568" s="46"/>
      <c r="ODB568" s="47"/>
      <c r="ODC568" s="80"/>
      <c r="ODD568" s="49"/>
      <c r="ODE568" s="43"/>
      <c r="ODF568" s="44"/>
      <c r="ODG568" s="45"/>
      <c r="ODH568" s="45"/>
      <c r="ODI568" s="46"/>
      <c r="ODJ568" s="47"/>
      <c r="ODK568" s="80"/>
      <c r="ODL568" s="49"/>
      <c r="ODM568" s="43"/>
      <c r="ODN568" s="44"/>
      <c r="ODO568" s="45"/>
      <c r="ODP568" s="45"/>
      <c r="ODQ568" s="46"/>
      <c r="ODR568" s="47"/>
      <c r="ODS568" s="80"/>
      <c r="ODT568" s="49"/>
      <c r="ODU568" s="43"/>
      <c r="ODV568" s="44"/>
      <c r="ODW568" s="45"/>
      <c r="ODX568" s="45"/>
      <c r="ODY568" s="46"/>
      <c r="ODZ568" s="47"/>
      <c r="OEA568" s="80"/>
      <c r="OEB568" s="49"/>
      <c r="OEC568" s="43"/>
      <c r="OED568" s="44"/>
      <c r="OEE568" s="45"/>
      <c r="OEF568" s="45"/>
      <c r="OEG568" s="46"/>
      <c r="OEH568" s="47"/>
      <c r="OEI568" s="80"/>
      <c r="OEJ568" s="49"/>
      <c r="OEK568" s="43"/>
      <c r="OEL568" s="44"/>
      <c r="OEM568" s="45"/>
      <c r="OEN568" s="45"/>
      <c r="OEO568" s="46"/>
      <c r="OEP568" s="47"/>
      <c r="OEQ568" s="80"/>
      <c r="OER568" s="49"/>
      <c r="OES568" s="43"/>
      <c r="OET568" s="44"/>
      <c r="OEU568" s="45"/>
      <c r="OEV568" s="45"/>
      <c r="OEW568" s="46"/>
      <c r="OEX568" s="47"/>
      <c r="OEY568" s="80"/>
      <c r="OEZ568" s="49"/>
      <c r="OFA568" s="43"/>
      <c r="OFB568" s="44"/>
      <c r="OFC568" s="45"/>
      <c r="OFD568" s="45"/>
      <c r="OFE568" s="46"/>
      <c r="OFF568" s="47"/>
      <c r="OFG568" s="80"/>
      <c r="OFH568" s="49"/>
      <c r="OFI568" s="43"/>
      <c r="OFJ568" s="44"/>
      <c r="OFK568" s="45"/>
      <c r="OFL568" s="45"/>
      <c r="OFM568" s="46"/>
      <c r="OFN568" s="47"/>
      <c r="OFO568" s="80"/>
      <c r="OFP568" s="49"/>
      <c r="OFQ568" s="43"/>
      <c r="OFR568" s="44"/>
      <c r="OFS568" s="45"/>
      <c r="OFT568" s="45"/>
      <c r="OFU568" s="46"/>
      <c r="OFV568" s="47"/>
      <c r="OFW568" s="80"/>
      <c r="OFX568" s="49"/>
      <c r="OFY568" s="43"/>
      <c r="OFZ568" s="44"/>
      <c r="OGA568" s="45"/>
      <c r="OGB568" s="45"/>
      <c r="OGC568" s="46"/>
      <c r="OGD568" s="47"/>
      <c r="OGE568" s="80"/>
      <c r="OGF568" s="49"/>
      <c r="OGG568" s="43"/>
      <c r="OGH568" s="44"/>
      <c r="OGI568" s="45"/>
      <c r="OGJ568" s="45"/>
      <c r="OGK568" s="46"/>
      <c r="OGL568" s="47"/>
      <c r="OGM568" s="80"/>
      <c r="OGN568" s="49"/>
      <c r="OGO568" s="43"/>
      <c r="OGP568" s="44"/>
      <c r="OGQ568" s="45"/>
      <c r="OGR568" s="45"/>
      <c r="OGS568" s="46"/>
      <c r="OGT568" s="47"/>
      <c r="OGU568" s="80"/>
      <c r="OGV568" s="49"/>
      <c r="OGW568" s="43"/>
      <c r="OGX568" s="44"/>
      <c r="OGY568" s="45"/>
      <c r="OGZ568" s="45"/>
      <c r="OHA568" s="46"/>
      <c r="OHB568" s="47"/>
      <c r="OHC568" s="80"/>
      <c r="OHD568" s="49"/>
      <c r="OHE568" s="43"/>
      <c r="OHF568" s="44"/>
      <c r="OHG568" s="45"/>
      <c r="OHH568" s="45"/>
      <c r="OHI568" s="46"/>
      <c r="OHJ568" s="47"/>
      <c r="OHK568" s="80"/>
      <c r="OHL568" s="49"/>
      <c r="OHM568" s="43"/>
      <c r="OHN568" s="44"/>
      <c r="OHO568" s="45"/>
      <c r="OHP568" s="45"/>
      <c r="OHQ568" s="46"/>
      <c r="OHR568" s="47"/>
      <c r="OHS568" s="80"/>
      <c r="OHT568" s="49"/>
      <c r="OHU568" s="43"/>
      <c r="OHV568" s="44"/>
      <c r="OHW568" s="45"/>
      <c r="OHX568" s="45"/>
      <c r="OHY568" s="46"/>
      <c r="OHZ568" s="47"/>
      <c r="OIA568" s="80"/>
      <c r="OIB568" s="49"/>
      <c r="OIC568" s="43"/>
      <c r="OID568" s="44"/>
      <c r="OIE568" s="45"/>
      <c r="OIF568" s="45"/>
      <c r="OIG568" s="46"/>
      <c r="OIH568" s="47"/>
      <c r="OII568" s="80"/>
      <c r="OIJ568" s="49"/>
      <c r="OIK568" s="43"/>
      <c r="OIL568" s="44"/>
      <c r="OIM568" s="45"/>
      <c r="OIN568" s="45"/>
      <c r="OIO568" s="46"/>
      <c r="OIP568" s="47"/>
      <c r="OIQ568" s="80"/>
      <c r="OIR568" s="49"/>
      <c r="OIS568" s="43"/>
      <c r="OIT568" s="44"/>
      <c r="OIU568" s="45"/>
      <c r="OIV568" s="45"/>
      <c r="OIW568" s="46"/>
      <c r="OIX568" s="47"/>
      <c r="OIY568" s="80"/>
      <c r="OIZ568" s="49"/>
      <c r="OJA568" s="43"/>
      <c r="OJB568" s="44"/>
      <c r="OJC568" s="45"/>
      <c r="OJD568" s="45"/>
      <c r="OJE568" s="46"/>
      <c r="OJF568" s="47"/>
      <c r="OJG568" s="80"/>
      <c r="OJH568" s="49"/>
      <c r="OJI568" s="43"/>
      <c r="OJJ568" s="44"/>
      <c r="OJK568" s="45"/>
      <c r="OJL568" s="45"/>
      <c r="OJM568" s="46"/>
      <c r="OJN568" s="47"/>
      <c r="OJO568" s="80"/>
      <c r="OJP568" s="49"/>
      <c r="OJQ568" s="43"/>
      <c r="OJR568" s="44"/>
      <c r="OJS568" s="45"/>
      <c r="OJT568" s="45"/>
      <c r="OJU568" s="46"/>
      <c r="OJV568" s="47"/>
      <c r="OJW568" s="80"/>
      <c r="OJX568" s="49"/>
      <c r="OJY568" s="43"/>
      <c r="OJZ568" s="44"/>
      <c r="OKA568" s="45"/>
      <c r="OKB568" s="45"/>
      <c r="OKC568" s="46"/>
      <c r="OKD568" s="47"/>
      <c r="OKE568" s="80"/>
      <c r="OKF568" s="49"/>
      <c r="OKG568" s="43"/>
      <c r="OKH568" s="44"/>
      <c r="OKI568" s="45"/>
      <c r="OKJ568" s="45"/>
      <c r="OKK568" s="46"/>
      <c r="OKL568" s="47"/>
      <c r="OKM568" s="80"/>
      <c r="OKN568" s="49"/>
      <c r="OKO568" s="43"/>
      <c r="OKP568" s="44"/>
      <c r="OKQ568" s="45"/>
      <c r="OKR568" s="45"/>
      <c r="OKS568" s="46"/>
      <c r="OKT568" s="47"/>
      <c r="OKU568" s="80"/>
      <c r="OKV568" s="49"/>
      <c r="OKW568" s="43"/>
      <c r="OKX568" s="44"/>
      <c r="OKY568" s="45"/>
      <c r="OKZ568" s="45"/>
      <c r="OLA568" s="46"/>
      <c r="OLB568" s="47"/>
      <c r="OLC568" s="80"/>
      <c r="OLD568" s="49"/>
      <c r="OLE568" s="43"/>
      <c r="OLF568" s="44"/>
      <c r="OLG568" s="45"/>
      <c r="OLH568" s="45"/>
      <c r="OLI568" s="46"/>
      <c r="OLJ568" s="47"/>
      <c r="OLK568" s="80"/>
      <c r="OLL568" s="49"/>
      <c r="OLM568" s="43"/>
      <c r="OLN568" s="44"/>
      <c r="OLO568" s="45"/>
      <c r="OLP568" s="45"/>
      <c r="OLQ568" s="46"/>
      <c r="OLR568" s="47"/>
      <c r="OLS568" s="80"/>
      <c r="OLT568" s="49"/>
      <c r="OLU568" s="43"/>
      <c r="OLV568" s="44"/>
      <c r="OLW568" s="45"/>
      <c r="OLX568" s="45"/>
      <c r="OLY568" s="46"/>
      <c r="OLZ568" s="47"/>
      <c r="OMA568" s="80"/>
      <c r="OMB568" s="49"/>
      <c r="OMC568" s="43"/>
      <c r="OMD568" s="44"/>
      <c r="OME568" s="45"/>
      <c r="OMF568" s="45"/>
      <c r="OMG568" s="46"/>
      <c r="OMH568" s="47"/>
      <c r="OMI568" s="80"/>
      <c r="OMJ568" s="49"/>
      <c r="OMK568" s="43"/>
      <c r="OML568" s="44"/>
      <c r="OMM568" s="45"/>
      <c r="OMN568" s="45"/>
      <c r="OMO568" s="46"/>
      <c r="OMP568" s="47"/>
      <c r="OMQ568" s="80"/>
      <c r="OMR568" s="49"/>
      <c r="OMS568" s="43"/>
      <c r="OMT568" s="44"/>
      <c r="OMU568" s="45"/>
      <c r="OMV568" s="45"/>
      <c r="OMW568" s="46"/>
      <c r="OMX568" s="47"/>
      <c r="OMY568" s="80"/>
      <c r="OMZ568" s="49"/>
      <c r="ONA568" s="43"/>
      <c r="ONB568" s="44"/>
      <c r="ONC568" s="45"/>
      <c r="OND568" s="45"/>
      <c r="ONE568" s="46"/>
      <c r="ONF568" s="47"/>
      <c r="ONG568" s="80"/>
      <c r="ONH568" s="49"/>
      <c r="ONI568" s="43"/>
      <c r="ONJ568" s="44"/>
      <c r="ONK568" s="45"/>
      <c r="ONL568" s="45"/>
      <c r="ONM568" s="46"/>
      <c r="ONN568" s="47"/>
      <c r="ONO568" s="80"/>
      <c r="ONP568" s="49"/>
      <c r="ONQ568" s="43"/>
      <c r="ONR568" s="44"/>
      <c r="ONS568" s="45"/>
      <c r="ONT568" s="45"/>
      <c r="ONU568" s="46"/>
      <c r="ONV568" s="47"/>
      <c r="ONW568" s="80"/>
      <c r="ONX568" s="49"/>
      <c r="ONY568" s="43"/>
      <c r="ONZ568" s="44"/>
      <c r="OOA568" s="45"/>
      <c r="OOB568" s="45"/>
      <c r="OOC568" s="46"/>
      <c r="OOD568" s="47"/>
      <c r="OOE568" s="80"/>
      <c r="OOF568" s="49"/>
      <c r="OOG568" s="43"/>
      <c r="OOH568" s="44"/>
      <c r="OOI568" s="45"/>
      <c r="OOJ568" s="45"/>
      <c r="OOK568" s="46"/>
      <c r="OOL568" s="47"/>
      <c r="OOM568" s="80"/>
      <c r="OON568" s="49"/>
      <c r="OOO568" s="43"/>
      <c r="OOP568" s="44"/>
      <c r="OOQ568" s="45"/>
      <c r="OOR568" s="45"/>
      <c r="OOS568" s="46"/>
      <c r="OOT568" s="47"/>
      <c r="OOU568" s="80"/>
      <c r="OOV568" s="49"/>
      <c r="OOW568" s="43"/>
      <c r="OOX568" s="44"/>
      <c r="OOY568" s="45"/>
      <c r="OOZ568" s="45"/>
      <c r="OPA568" s="46"/>
      <c r="OPB568" s="47"/>
      <c r="OPC568" s="80"/>
      <c r="OPD568" s="49"/>
      <c r="OPE568" s="43"/>
      <c r="OPF568" s="44"/>
      <c r="OPG568" s="45"/>
      <c r="OPH568" s="45"/>
      <c r="OPI568" s="46"/>
      <c r="OPJ568" s="47"/>
      <c r="OPK568" s="80"/>
      <c r="OPL568" s="49"/>
      <c r="OPM568" s="43"/>
      <c r="OPN568" s="44"/>
      <c r="OPO568" s="45"/>
      <c r="OPP568" s="45"/>
      <c r="OPQ568" s="46"/>
      <c r="OPR568" s="47"/>
      <c r="OPS568" s="80"/>
      <c r="OPT568" s="49"/>
      <c r="OPU568" s="43"/>
      <c r="OPV568" s="44"/>
      <c r="OPW568" s="45"/>
      <c r="OPX568" s="45"/>
      <c r="OPY568" s="46"/>
      <c r="OPZ568" s="47"/>
      <c r="OQA568" s="80"/>
      <c r="OQB568" s="49"/>
      <c r="OQC568" s="43"/>
      <c r="OQD568" s="44"/>
      <c r="OQE568" s="45"/>
      <c r="OQF568" s="45"/>
      <c r="OQG568" s="46"/>
      <c r="OQH568" s="47"/>
      <c r="OQI568" s="80"/>
      <c r="OQJ568" s="49"/>
      <c r="OQK568" s="43"/>
      <c r="OQL568" s="44"/>
      <c r="OQM568" s="45"/>
      <c r="OQN568" s="45"/>
      <c r="OQO568" s="46"/>
      <c r="OQP568" s="47"/>
      <c r="OQQ568" s="80"/>
      <c r="OQR568" s="49"/>
      <c r="OQS568" s="43"/>
      <c r="OQT568" s="44"/>
      <c r="OQU568" s="45"/>
      <c r="OQV568" s="45"/>
      <c r="OQW568" s="46"/>
      <c r="OQX568" s="47"/>
      <c r="OQY568" s="80"/>
      <c r="OQZ568" s="49"/>
      <c r="ORA568" s="43"/>
      <c r="ORB568" s="44"/>
      <c r="ORC568" s="45"/>
      <c r="ORD568" s="45"/>
      <c r="ORE568" s="46"/>
      <c r="ORF568" s="47"/>
      <c r="ORG568" s="80"/>
      <c r="ORH568" s="49"/>
      <c r="ORI568" s="43"/>
      <c r="ORJ568" s="44"/>
      <c r="ORK568" s="45"/>
      <c r="ORL568" s="45"/>
      <c r="ORM568" s="46"/>
      <c r="ORN568" s="47"/>
      <c r="ORO568" s="80"/>
      <c r="ORP568" s="49"/>
      <c r="ORQ568" s="43"/>
      <c r="ORR568" s="44"/>
      <c r="ORS568" s="45"/>
      <c r="ORT568" s="45"/>
      <c r="ORU568" s="46"/>
      <c r="ORV568" s="47"/>
      <c r="ORW568" s="80"/>
      <c r="ORX568" s="49"/>
      <c r="ORY568" s="43"/>
      <c r="ORZ568" s="44"/>
      <c r="OSA568" s="45"/>
      <c r="OSB568" s="45"/>
      <c r="OSC568" s="46"/>
      <c r="OSD568" s="47"/>
      <c r="OSE568" s="80"/>
      <c r="OSF568" s="49"/>
      <c r="OSG568" s="43"/>
      <c r="OSH568" s="44"/>
      <c r="OSI568" s="45"/>
      <c r="OSJ568" s="45"/>
      <c r="OSK568" s="46"/>
      <c r="OSL568" s="47"/>
      <c r="OSM568" s="80"/>
      <c r="OSN568" s="49"/>
      <c r="OSO568" s="43"/>
      <c r="OSP568" s="44"/>
      <c r="OSQ568" s="45"/>
      <c r="OSR568" s="45"/>
      <c r="OSS568" s="46"/>
      <c r="OST568" s="47"/>
      <c r="OSU568" s="80"/>
      <c r="OSV568" s="49"/>
      <c r="OSW568" s="43"/>
      <c r="OSX568" s="44"/>
      <c r="OSY568" s="45"/>
      <c r="OSZ568" s="45"/>
      <c r="OTA568" s="46"/>
      <c r="OTB568" s="47"/>
      <c r="OTC568" s="80"/>
      <c r="OTD568" s="49"/>
      <c r="OTE568" s="43"/>
      <c r="OTF568" s="44"/>
      <c r="OTG568" s="45"/>
      <c r="OTH568" s="45"/>
      <c r="OTI568" s="46"/>
      <c r="OTJ568" s="47"/>
      <c r="OTK568" s="80"/>
      <c r="OTL568" s="49"/>
      <c r="OTM568" s="43"/>
      <c r="OTN568" s="44"/>
      <c r="OTO568" s="45"/>
      <c r="OTP568" s="45"/>
      <c r="OTQ568" s="46"/>
      <c r="OTR568" s="47"/>
      <c r="OTS568" s="80"/>
      <c r="OTT568" s="49"/>
      <c r="OTU568" s="43"/>
      <c r="OTV568" s="44"/>
      <c r="OTW568" s="45"/>
      <c r="OTX568" s="45"/>
      <c r="OTY568" s="46"/>
      <c r="OTZ568" s="47"/>
      <c r="OUA568" s="80"/>
      <c r="OUB568" s="49"/>
      <c r="OUC568" s="43"/>
      <c r="OUD568" s="44"/>
      <c r="OUE568" s="45"/>
      <c r="OUF568" s="45"/>
      <c r="OUG568" s="46"/>
      <c r="OUH568" s="47"/>
      <c r="OUI568" s="80"/>
      <c r="OUJ568" s="49"/>
      <c r="OUK568" s="43"/>
      <c r="OUL568" s="44"/>
      <c r="OUM568" s="45"/>
      <c r="OUN568" s="45"/>
      <c r="OUO568" s="46"/>
      <c r="OUP568" s="47"/>
      <c r="OUQ568" s="80"/>
      <c r="OUR568" s="49"/>
      <c r="OUS568" s="43"/>
      <c r="OUT568" s="44"/>
      <c r="OUU568" s="45"/>
      <c r="OUV568" s="45"/>
      <c r="OUW568" s="46"/>
      <c r="OUX568" s="47"/>
      <c r="OUY568" s="80"/>
      <c r="OUZ568" s="49"/>
      <c r="OVA568" s="43"/>
      <c r="OVB568" s="44"/>
      <c r="OVC568" s="45"/>
      <c r="OVD568" s="45"/>
      <c r="OVE568" s="46"/>
      <c r="OVF568" s="47"/>
      <c r="OVG568" s="80"/>
      <c r="OVH568" s="49"/>
      <c r="OVI568" s="43"/>
      <c r="OVJ568" s="44"/>
      <c r="OVK568" s="45"/>
      <c r="OVL568" s="45"/>
      <c r="OVM568" s="46"/>
      <c r="OVN568" s="47"/>
      <c r="OVO568" s="80"/>
      <c r="OVP568" s="49"/>
      <c r="OVQ568" s="43"/>
      <c r="OVR568" s="44"/>
      <c r="OVS568" s="45"/>
      <c r="OVT568" s="45"/>
      <c r="OVU568" s="46"/>
      <c r="OVV568" s="47"/>
      <c r="OVW568" s="80"/>
      <c r="OVX568" s="49"/>
      <c r="OVY568" s="43"/>
      <c r="OVZ568" s="44"/>
      <c r="OWA568" s="45"/>
      <c r="OWB568" s="45"/>
      <c r="OWC568" s="46"/>
      <c r="OWD568" s="47"/>
      <c r="OWE568" s="80"/>
      <c r="OWF568" s="49"/>
      <c r="OWG568" s="43"/>
      <c r="OWH568" s="44"/>
      <c r="OWI568" s="45"/>
      <c r="OWJ568" s="45"/>
      <c r="OWK568" s="46"/>
      <c r="OWL568" s="47"/>
      <c r="OWM568" s="80"/>
      <c r="OWN568" s="49"/>
      <c r="OWO568" s="43"/>
      <c r="OWP568" s="44"/>
      <c r="OWQ568" s="45"/>
      <c r="OWR568" s="45"/>
      <c r="OWS568" s="46"/>
      <c r="OWT568" s="47"/>
      <c r="OWU568" s="80"/>
      <c r="OWV568" s="49"/>
      <c r="OWW568" s="43"/>
      <c r="OWX568" s="44"/>
      <c r="OWY568" s="45"/>
      <c r="OWZ568" s="45"/>
      <c r="OXA568" s="46"/>
      <c r="OXB568" s="47"/>
      <c r="OXC568" s="80"/>
      <c r="OXD568" s="49"/>
      <c r="OXE568" s="43"/>
      <c r="OXF568" s="44"/>
      <c r="OXG568" s="45"/>
      <c r="OXH568" s="45"/>
      <c r="OXI568" s="46"/>
      <c r="OXJ568" s="47"/>
      <c r="OXK568" s="80"/>
      <c r="OXL568" s="49"/>
      <c r="OXM568" s="43"/>
      <c r="OXN568" s="44"/>
      <c r="OXO568" s="45"/>
      <c r="OXP568" s="45"/>
      <c r="OXQ568" s="46"/>
      <c r="OXR568" s="47"/>
      <c r="OXS568" s="80"/>
      <c r="OXT568" s="49"/>
      <c r="OXU568" s="43"/>
      <c r="OXV568" s="44"/>
      <c r="OXW568" s="45"/>
      <c r="OXX568" s="45"/>
      <c r="OXY568" s="46"/>
      <c r="OXZ568" s="47"/>
      <c r="OYA568" s="80"/>
      <c r="OYB568" s="49"/>
      <c r="OYC568" s="43"/>
      <c r="OYD568" s="44"/>
      <c r="OYE568" s="45"/>
      <c r="OYF568" s="45"/>
      <c r="OYG568" s="46"/>
      <c r="OYH568" s="47"/>
      <c r="OYI568" s="80"/>
      <c r="OYJ568" s="49"/>
      <c r="OYK568" s="43"/>
      <c r="OYL568" s="44"/>
      <c r="OYM568" s="45"/>
      <c r="OYN568" s="45"/>
      <c r="OYO568" s="46"/>
      <c r="OYP568" s="47"/>
      <c r="OYQ568" s="80"/>
      <c r="OYR568" s="49"/>
      <c r="OYS568" s="43"/>
      <c r="OYT568" s="44"/>
      <c r="OYU568" s="45"/>
      <c r="OYV568" s="45"/>
      <c r="OYW568" s="46"/>
      <c r="OYX568" s="47"/>
      <c r="OYY568" s="80"/>
      <c r="OYZ568" s="49"/>
      <c r="OZA568" s="43"/>
      <c r="OZB568" s="44"/>
      <c r="OZC568" s="45"/>
      <c r="OZD568" s="45"/>
      <c r="OZE568" s="46"/>
      <c r="OZF568" s="47"/>
      <c r="OZG568" s="80"/>
      <c r="OZH568" s="49"/>
      <c r="OZI568" s="43"/>
      <c r="OZJ568" s="44"/>
      <c r="OZK568" s="45"/>
      <c r="OZL568" s="45"/>
      <c r="OZM568" s="46"/>
      <c r="OZN568" s="47"/>
      <c r="OZO568" s="80"/>
      <c r="OZP568" s="49"/>
      <c r="OZQ568" s="43"/>
      <c r="OZR568" s="44"/>
      <c r="OZS568" s="45"/>
      <c r="OZT568" s="45"/>
      <c r="OZU568" s="46"/>
      <c r="OZV568" s="47"/>
      <c r="OZW568" s="80"/>
      <c r="OZX568" s="49"/>
      <c r="OZY568" s="43"/>
      <c r="OZZ568" s="44"/>
      <c r="PAA568" s="45"/>
      <c r="PAB568" s="45"/>
      <c r="PAC568" s="46"/>
      <c r="PAD568" s="47"/>
      <c r="PAE568" s="80"/>
      <c r="PAF568" s="49"/>
      <c r="PAG568" s="43"/>
      <c r="PAH568" s="44"/>
      <c r="PAI568" s="45"/>
      <c r="PAJ568" s="45"/>
      <c r="PAK568" s="46"/>
      <c r="PAL568" s="47"/>
      <c r="PAM568" s="80"/>
      <c r="PAN568" s="49"/>
      <c r="PAO568" s="43"/>
      <c r="PAP568" s="44"/>
      <c r="PAQ568" s="45"/>
      <c r="PAR568" s="45"/>
      <c r="PAS568" s="46"/>
      <c r="PAT568" s="47"/>
      <c r="PAU568" s="80"/>
      <c r="PAV568" s="49"/>
      <c r="PAW568" s="43"/>
      <c r="PAX568" s="44"/>
      <c r="PAY568" s="45"/>
      <c r="PAZ568" s="45"/>
      <c r="PBA568" s="46"/>
      <c r="PBB568" s="47"/>
      <c r="PBC568" s="80"/>
      <c r="PBD568" s="49"/>
      <c r="PBE568" s="43"/>
      <c r="PBF568" s="44"/>
      <c r="PBG568" s="45"/>
      <c r="PBH568" s="45"/>
      <c r="PBI568" s="46"/>
      <c r="PBJ568" s="47"/>
      <c r="PBK568" s="80"/>
      <c r="PBL568" s="49"/>
      <c r="PBM568" s="43"/>
      <c r="PBN568" s="44"/>
      <c r="PBO568" s="45"/>
      <c r="PBP568" s="45"/>
      <c r="PBQ568" s="46"/>
      <c r="PBR568" s="47"/>
      <c r="PBS568" s="80"/>
      <c r="PBT568" s="49"/>
      <c r="PBU568" s="43"/>
      <c r="PBV568" s="44"/>
      <c r="PBW568" s="45"/>
      <c r="PBX568" s="45"/>
      <c r="PBY568" s="46"/>
      <c r="PBZ568" s="47"/>
      <c r="PCA568" s="80"/>
      <c r="PCB568" s="49"/>
      <c r="PCC568" s="43"/>
      <c r="PCD568" s="44"/>
      <c r="PCE568" s="45"/>
      <c r="PCF568" s="45"/>
      <c r="PCG568" s="46"/>
      <c r="PCH568" s="47"/>
      <c r="PCI568" s="80"/>
      <c r="PCJ568" s="49"/>
      <c r="PCK568" s="43"/>
      <c r="PCL568" s="44"/>
      <c r="PCM568" s="45"/>
      <c r="PCN568" s="45"/>
      <c r="PCO568" s="46"/>
      <c r="PCP568" s="47"/>
      <c r="PCQ568" s="80"/>
      <c r="PCR568" s="49"/>
      <c r="PCS568" s="43"/>
      <c r="PCT568" s="44"/>
      <c r="PCU568" s="45"/>
      <c r="PCV568" s="45"/>
      <c r="PCW568" s="46"/>
      <c r="PCX568" s="47"/>
      <c r="PCY568" s="80"/>
      <c r="PCZ568" s="49"/>
      <c r="PDA568" s="43"/>
      <c r="PDB568" s="44"/>
      <c r="PDC568" s="45"/>
      <c r="PDD568" s="45"/>
      <c r="PDE568" s="46"/>
      <c r="PDF568" s="47"/>
      <c r="PDG568" s="80"/>
      <c r="PDH568" s="49"/>
      <c r="PDI568" s="43"/>
      <c r="PDJ568" s="44"/>
      <c r="PDK568" s="45"/>
      <c r="PDL568" s="45"/>
      <c r="PDM568" s="46"/>
      <c r="PDN568" s="47"/>
      <c r="PDO568" s="80"/>
      <c r="PDP568" s="49"/>
      <c r="PDQ568" s="43"/>
      <c r="PDR568" s="44"/>
      <c r="PDS568" s="45"/>
      <c r="PDT568" s="45"/>
      <c r="PDU568" s="46"/>
      <c r="PDV568" s="47"/>
      <c r="PDW568" s="80"/>
      <c r="PDX568" s="49"/>
      <c r="PDY568" s="43"/>
      <c r="PDZ568" s="44"/>
      <c r="PEA568" s="45"/>
      <c r="PEB568" s="45"/>
      <c r="PEC568" s="46"/>
      <c r="PED568" s="47"/>
      <c r="PEE568" s="80"/>
      <c r="PEF568" s="49"/>
      <c r="PEG568" s="43"/>
      <c r="PEH568" s="44"/>
      <c r="PEI568" s="45"/>
      <c r="PEJ568" s="45"/>
      <c r="PEK568" s="46"/>
      <c r="PEL568" s="47"/>
      <c r="PEM568" s="80"/>
      <c r="PEN568" s="49"/>
      <c r="PEO568" s="43"/>
      <c r="PEP568" s="44"/>
      <c r="PEQ568" s="45"/>
      <c r="PER568" s="45"/>
      <c r="PES568" s="46"/>
      <c r="PET568" s="47"/>
      <c r="PEU568" s="80"/>
      <c r="PEV568" s="49"/>
      <c r="PEW568" s="43"/>
      <c r="PEX568" s="44"/>
      <c r="PEY568" s="45"/>
      <c r="PEZ568" s="45"/>
      <c r="PFA568" s="46"/>
      <c r="PFB568" s="47"/>
      <c r="PFC568" s="80"/>
      <c r="PFD568" s="49"/>
      <c r="PFE568" s="43"/>
      <c r="PFF568" s="44"/>
      <c r="PFG568" s="45"/>
      <c r="PFH568" s="45"/>
      <c r="PFI568" s="46"/>
      <c r="PFJ568" s="47"/>
      <c r="PFK568" s="80"/>
      <c r="PFL568" s="49"/>
      <c r="PFM568" s="43"/>
      <c r="PFN568" s="44"/>
      <c r="PFO568" s="45"/>
      <c r="PFP568" s="45"/>
      <c r="PFQ568" s="46"/>
      <c r="PFR568" s="47"/>
      <c r="PFS568" s="80"/>
      <c r="PFT568" s="49"/>
      <c r="PFU568" s="43"/>
      <c r="PFV568" s="44"/>
      <c r="PFW568" s="45"/>
      <c r="PFX568" s="45"/>
      <c r="PFY568" s="46"/>
      <c r="PFZ568" s="47"/>
      <c r="PGA568" s="80"/>
      <c r="PGB568" s="49"/>
      <c r="PGC568" s="43"/>
      <c r="PGD568" s="44"/>
      <c r="PGE568" s="45"/>
      <c r="PGF568" s="45"/>
      <c r="PGG568" s="46"/>
      <c r="PGH568" s="47"/>
      <c r="PGI568" s="80"/>
      <c r="PGJ568" s="49"/>
      <c r="PGK568" s="43"/>
      <c r="PGL568" s="44"/>
      <c r="PGM568" s="45"/>
      <c r="PGN568" s="45"/>
      <c r="PGO568" s="46"/>
      <c r="PGP568" s="47"/>
      <c r="PGQ568" s="80"/>
      <c r="PGR568" s="49"/>
      <c r="PGS568" s="43"/>
      <c r="PGT568" s="44"/>
      <c r="PGU568" s="45"/>
      <c r="PGV568" s="45"/>
      <c r="PGW568" s="46"/>
      <c r="PGX568" s="47"/>
      <c r="PGY568" s="80"/>
      <c r="PGZ568" s="49"/>
      <c r="PHA568" s="43"/>
      <c r="PHB568" s="44"/>
      <c r="PHC568" s="45"/>
      <c r="PHD568" s="45"/>
      <c r="PHE568" s="46"/>
      <c r="PHF568" s="47"/>
      <c r="PHG568" s="80"/>
      <c r="PHH568" s="49"/>
      <c r="PHI568" s="43"/>
      <c r="PHJ568" s="44"/>
      <c r="PHK568" s="45"/>
      <c r="PHL568" s="45"/>
      <c r="PHM568" s="46"/>
      <c r="PHN568" s="47"/>
      <c r="PHO568" s="80"/>
      <c r="PHP568" s="49"/>
      <c r="PHQ568" s="43"/>
      <c r="PHR568" s="44"/>
      <c r="PHS568" s="45"/>
      <c r="PHT568" s="45"/>
      <c r="PHU568" s="46"/>
      <c r="PHV568" s="47"/>
      <c r="PHW568" s="80"/>
      <c r="PHX568" s="49"/>
      <c r="PHY568" s="43"/>
      <c r="PHZ568" s="44"/>
      <c r="PIA568" s="45"/>
      <c r="PIB568" s="45"/>
      <c r="PIC568" s="46"/>
      <c r="PID568" s="47"/>
      <c r="PIE568" s="80"/>
      <c r="PIF568" s="49"/>
      <c r="PIG568" s="43"/>
      <c r="PIH568" s="44"/>
      <c r="PII568" s="45"/>
      <c r="PIJ568" s="45"/>
      <c r="PIK568" s="46"/>
      <c r="PIL568" s="47"/>
      <c r="PIM568" s="80"/>
      <c r="PIN568" s="49"/>
      <c r="PIO568" s="43"/>
      <c r="PIP568" s="44"/>
      <c r="PIQ568" s="45"/>
      <c r="PIR568" s="45"/>
      <c r="PIS568" s="46"/>
      <c r="PIT568" s="47"/>
      <c r="PIU568" s="80"/>
      <c r="PIV568" s="49"/>
      <c r="PIW568" s="43"/>
      <c r="PIX568" s="44"/>
      <c r="PIY568" s="45"/>
      <c r="PIZ568" s="45"/>
      <c r="PJA568" s="46"/>
      <c r="PJB568" s="47"/>
      <c r="PJC568" s="80"/>
      <c r="PJD568" s="49"/>
      <c r="PJE568" s="43"/>
      <c r="PJF568" s="44"/>
      <c r="PJG568" s="45"/>
      <c r="PJH568" s="45"/>
      <c r="PJI568" s="46"/>
      <c r="PJJ568" s="47"/>
      <c r="PJK568" s="80"/>
      <c r="PJL568" s="49"/>
      <c r="PJM568" s="43"/>
      <c r="PJN568" s="44"/>
      <c r="PJO568" s="45"/>
      <c r="PJP568" s="45"/>
      <c r="PJQ568" s="46"/>
      <c r="PJR568" s="47"/>
      <c r="PJS568" s="80"/>
      <c r="PJT568" s="49"/>
      <c r="PJU568" s="43"/>
      <c r="PJV568" s="44"/>
      <c r="PJW568" s="45"/>
      <c r="PJX568" s="45"/>
      <c r="PJY568" s="46"/>
      <c r="PJZ568" s="47"/>
      <c r="PKA568" s="80"/>
      <c r="PKB568" s="49"/>
      <c r="PKC568" s="43"/>
      <c r="PKD568" s="44"/>
      <c r="PKE568" s="45"/>
      <c r="PKF568" s="45"/>
      <c r="PKG568" s="46"/>
      <c r="PKH568" s="47"/>
      <c r="PKI568" s="80"/>
      <c r="PKJ568" s="49"/>
      <c r="PKK568" s="43"/>
      <c r="PKL568" s="44"/>
      <c r="PKM568" s="45"/>
      <c r="PKN568" s="45"/>
      <c r="PKO568" s="46"/>
      <c r="PKP568" s="47"/>
      <c r="PKQ568" s="80"/>
      <c r="PKR568" s="49"/>
      <c r="PKS568" s="43"/>
      <c r="PKT568" s="44"/>
      <c r="PKU568" s="45"/>
      <c r="PKV568" s="45"/>
      <c r="PKW568" s="46"/>
      <c r="PKX568" s="47"/>
      <c r="PKY568" s="80"/>
      <c r="PKZ568" s="49"/>
      <c r="PLA568" s="43"/>
      <c r="PLB568" s="44"/>
      <c r="PLC568" s="45"/>
      <c r="PLD568" s="45"/>
      <c r="PLE568" s="46"/>
      <c r="PLF568" s="47"/>
      <c r="PLG568" s="80"/>
      <c r="PLH568" s="49"/>
      <c r="PLI568" s="43"/>
      <c r="PLJ568" s="44"/>
      <c r="PLK568" s="45"/>
      <c r="PLL568" s="45"/>
      <c r="PLM568" s="46"/>
      <c r="PLN568" s="47"/>
      <c r="PLO568" s="80"/>
      <c r="PLP568" s="49"/>
      <c r="PLQ568" s="43"/>
      <c r="PLR568" s="44"/>
      <c r="PLS568" s="45"/>
      <c r="PLT568" s="45"/>
      <c r="PLU568" s="46"/>
      <c r="PLV568" s="47"/>
      <c r="PLW568" s="80"/>
      <c r="PLX568" s="49"/>
      <c r="PLY568" s="43"/>
      <c r="PLZ568" s="44"/>
      <c r="PMA568" s="45"/>
      <c r="PMB568" s="45"/>
      <c r="PMC568" s="46"/>
      <c r="PMD568" s="47"/>
      <c r="PME568" s="80"/>
      <c r="PMF568" s="49"/>
      <c r="PMG568" s="43"/>
      <c r="PMH568" s="44"/>
      <c r="PMI568" s="45"/>
      <c r="PMJ568" s="45"/>
      <c r="PMK568" s="46"/>
      <c r="PML568" s="47"/>
      <c r="PMM568" s="80"/>
      <c r="PMN568" s="49"/>
      <c r="PMO568" s="43"/>
      <c r="PMP568" s="44"/>
      <c r="PMQ568" s="45"/>
      <c r="PMR568" s="45"/>
      <c r="PMS568" s="46"/>
      <c r="PMT568" s="47"/>
      <c r="PMU568" s="80"/>
      <c r="PMV568" s="49"/>
      <c r="PMW568" s="43"/>
      <c r="PMX568" s="44"/>
      <c r="PMY568" s="45"/>
      <c r="PMZ568" s="45"/>
      <c r="PNA568" s="46"/>
      <c r="PNB568" s="47"/>
      <c r="PNC568" s="80"/>
      <c r="PND568" s="49"/>
      <c r="PNE568" s="43"/>
      <c r="PNF568" s="44"/>
      <c r="PNG568" s="45"/>
      <c r="PNH568" s="45"/>
      <c r="PNI568" s="46"/>
      <c r="PNJ568" s="47"/>
      <c r="PNK568" s="80"/>
      <c r="PNL568" s="49"/>
      <c r="PNM568" s="43"/>
      <c r="PNN568" s="44"/>
      <c r="PNO568" s="45"/>
      <c r="PNP568" s="45"/>
      <c r="PNQ568" s="46"/>
      <c r="PNR568" s="47"/>
      <c r="PNS568" s="80"/>
      <c r="PNT568" s="49"/>
      <c r="PNU568" s="43"/>
      <c r="PNV568" s="44"/>
      <c r="PNW568" s="45"/>
      <c r="PNX568" s="45"/>
      <c r="PNY568" s="46"/>
      <c r="PNZ568" s="47"/>
      <c r="POA568" s="80"/>
      <c r="POB568" s="49"/>
      <c r="POC568" s="43"/>
      <c r="POD568" s="44"/>
      <c r="POE568" s="45"/>
      <c r="POF568" s="45"/>
      <c r="POG568" s="46"/>
      <c r="POH568" s="47"/>
      <c r="POI568" s="80"/>
      <c r="POJ568" s="49"/>
      <c r="POK568" s="43"/>
      <c r="POL568" s="44"/>
      <c r="POM568" s="45"/>
      <c r="PON568" s="45"/>
      <c r="POO568" s="46"/>
      <c r="POP568" s="47"/>
      <c r="POQ568" s="80"/>
      <c r="POR568" s="49"/>
      <c r="POS568" s="43"/>
      <c r="POT568" s="44"/>
      <c r="POU568" s="45"/>
      <c r="POV568" s="45"/>
      <c r="POW568" s="46"/>
      <c r="POX568" s="47"/>
      <c r="POY568" s="80"/>
      <c r="POZ568" s="49"/>
      <c r="PPA568" s="43"/>
      <c r="PPB568" s="44"/>
      <c r="PPC568" s="45"/>
      <c r="PPD568" s="45"/>
      <c r="PPE568" s="46"/>
      <c r="PPF568" s="47"/>
      <c r="PPG568" s="80"/>
      <c r="PPH568" s="49"/>
      <c r="PPI568" s="43"/>
      <c r="PPJ568" s="44"/>
      <c r="PPK568" s="45"/>
      <c r="PPL568" s="45"/>
      <c r="PPM568" s="46"/>
      <c r="PPN568" s="47"/>
      <c r="PPO568" s="80"/>
      <c r="PPP568" s="49"/>
      <c r="PPQ568" s="43"/>
      <c r="PPR568" s="44"/>
      <c r="PPS568" s="45"/>
      <c r="PPT568" s="45"/>
      <c r="PPU568" s="46"/>
      <c r="PPV568" s="47"/>
      <c r="PPW568" s="80"/>
      <c r="PPX568" s="49"/>
      <c r="PPY568" s="43"/>
      <c r="PPZ568" s="44"/>
      <c r="PQA568" s="45"/>
      <c r="PQB568" s="45"/>
      <c r="PQC568" s="46"/>
      <c r="PQD568" s="47"/>
      <c r="PQE568" s="80"/>
      <c r="PQF568" s="49"/>
      <c r="PQG568" s="43"/>
      <c r="PQH568" s="44"/>
      <c r="PQI568" s="45"/>
      <c r="PQJ568" s="45"/>
      <c r="PQK568" s="46"/>
      <c r="PQL568" s="47"/>
      <c r="PQM568" s="80"/>
      <c r="PQN568" s="49"/>
      <c r="PQO568" s="43"/>
      <c r="PQP568" s="44"/>
      <c r="PQQ568" s="45"/>
      <c r="PQR568" s="45"/>
      <c r="PQS568" s="46"/>
      <c r="PQT568" s="47"/>
      <c r="PQU568" s="80"/>
      <c r="PQV568" s="49"/>
      <c r="PQW568" s="43"/>
      <c r="PQX568" s="44"/>
      <c r="PQY568" s="45"/>
      <c r="PQZ568" s="45"/>
      <c r="PRA568" s="46"/>
      <c r="PRB568" s="47"/>
      <c r="PRC568" s="80"/>
      <c r="PRD568" s="49"/>
      <c r="PRE568" s="43"/>
      <c r="PRF568" s="44"/>
      <c r="PRG568" s="45"/>
      <c r="PRH568" s="45"/>
      <c r="PRI568" s="46"/>
      <c r="PRJ568" s="47"/>
      <c r="PRK568" s="80"/>
      <c r="PRL568" s="49"/>
      <c r="PRM568" s="43"/>
      <c r="PRN568" s="44"/>
      <c r="PRO568" s="45"/>
      <c r="PRP568" s="45"/>
      <c r="PRQ568" s="46"/>
      <c r="PRR568" s="47"/>
      <c r="PRS568" s="80"/>
      <c r="PRT568" s="49"/>
      <c r="PRU568" s="43"/>
      <c r="PRV568" s="44"/>
      <c r="PRW568" s="45"/>
      <c r="PRX568" s="45"/>
      <c r="PRY568" s="46"/>
      <c r="PRZ568" s="47"/>
      <c r="PSA568" s="80"/>
      <c r="PSB568" s="49"/>
      <c r="PSC568" s="43"/>
      <c r="PSD568" s="44"/>
      <c r="PSE568" s="45"/>
      <c r="PSF568" s="45"/>
      <c r="PSG568" s="46"/>
      <c r="PSH568" s="47"/>
      <c r="PSI568" s="80"/>
      <c r="PSJ568" s="49"/>
      <c r="PSK568" s="43"/>
      <c r="PSL568" s="44"/>
      <c r="PSM568" s="45"/>
      <c r="PSN568" s="45"/>
      <c r="PSO568" s="46"/>
      <c r="PSP568" s="47"/>
      <c r="PSQ568" s="80"/>
      <c r="PSR568" s="49"/>
      <c r="PSS568" s="43"/>
      <c r="PST568" s="44"/>
      <c r="PSU568" s="45"/>
      <c r="PSV568" s="45"/>
      <c r="PSW568" s="46"/>
      <c r="PSX568" s="47"/>
      <c r="PSY568" s="80"/>
      <c r="PSZ568" s="49"/>
      <c r="PTA568" s="43"/>
      <c r="PTB568" s="44"/>
      <c r="PTC568" s="45"/>
      <c r="PTD568" s="45"/>
      <c r="PTE568" s="46"/>
      <c r="PTF568" s="47"/>
      <c r="PTG568" s="80"/>
      <c r="PTH568" s="49"/>
      <c r="PTI568" s="43"/>
      <c r="PTJ568" s="44"/>
      <c r="PTK568" s="45"/>
      <c r="PTL568" s="45"/>
      <c r="PTM568" s="46"/>
      <c r="PTN568" s="47"/>
      <c r="PTO568" s="80"/>
      <c r="PTP568" s="49"/>
      <c r="PTQ568" s="43"/>
      <c r="PTR568" s="44"/>
      <c r="PTS568" s="45"/>
      <c r="PTT568" s="45"/>
      <c r="PTU568" s="46"/>
      <c r="PTV568" s="47"/>
      <c r="PTW568" s="80"/>
      <c r="PTX568" s="49"/>
      <c r="PTY568" s="43"/>
      <c r="PTZ568" s="44"/>
      <c r="PUA568" s="45"/>
      <c r="PUB568" s="45"/>
      <c r="PUC568" s="46"/>
      <c r="PUD568" s="47"/>
      <c r="PUE568" s="80"/>
      <c r="PUF568" s="49"/>
      <c r="PUG568" s="43"/>
      <c r="PUH568" s="44"/>
      <c r="PUI568" s="45"/>
      <c r="PUJ568" s="45"/>
      <c r="PUK568" s="46"/>
      <c r="PUL568" s="47"/>
      <c r="PUM568" s="80"/>
      <c r="PUN568" s="49"/>
      <c r="PUO568" s="43"/>
      <c r="PUP568" s="44"/>
      <c r="PUQ568" s="45"/>
      <c r="PUR568" s="45"/>
      <c r="PUS568" s="46"/>
      <c r="PUT568" s="47"/>
      <c r="PUU568" s="80"/>
      <c r="PUV568" s="49"/>
      <c r="PUW568" s="43"/>
      <c r="PUX568" s="44"/>
      <c r="PUY568" s="45"/>
      <c r="PUZ568" s="45"/>
      <c r="PVA568" s="46"/>
      <c r="PVB568" s="47"/>
      <c r="PVC568" s="80"/>
      <c r="PVD568" s="49"/>
      <c r="PVE568" s="43"/>
      <c r="PVF568" s="44"/>
      <c r="PVG568" s="45"/>
      <c r="PVH568" s="45"/>
      <c r="PVI568" s="46"/>
      <c r="PVJ568" s="47"/>
      <c r="PVK568" s="80"/>
      <c r="PVL568" s="49"/>
      <c r="PVM568" s="43"/>
      <c r="PVN568" s="44"/>
      <c r="PVO568" s="45"/>
      <c r="PVP568" s="45"/>
      <c r="PVQ568" s="46"/>
      <c r="PVR568" s="47"/>
      <c r="PVS568" s="80"/>
      <c r="PVT568" s="49"/>
      <c r="PVU568" s="43"/>
      <c r="PVV568" s="44"/>
      <c r="PVW568" s="45"/>
      <c r="PVX568" s="45"/>
      <c r="PVY568" s="46"/>
      <c r="PVZ568" s="47"/>
      <c r="PWA568" s="80"/>
      <c r="PWB568" s="49"/>
      <c r="PWC568" s="43"/>
      <c r="PWD568" s="44"/>
      <c r="PWE568" s="45"/>
      <c r="PWF568" s="45"/>
      <c r="PWG568" s="46"/>
      <c r="PWH568" s="47"/>
      <c r="PWI568" s="80"/>
      <c r="PWJ568" s="49"/>
      <c r="PWK568" s="43"/>
      <c r="PWL568" s="44"/>
      <c r="PWM568" s="45"/>
      <c r="PWN568" s="45"/>
      <c r="PWO568" s="46"/>
      <c r="PWP568" s="47"/>
      <c r="PWQ568" s="80"/>
      <c r="PWR568" s="49"/>
      <c r="PWS568" s="43"/>
      <c r="PWT568" s="44"/>
      <c r="PWU568" s="45"/>
      <c r="PWV568" s="45"/>
      <c r="PWW568" s="46"/>
      <c r="PWX568" s="47"/>
      <c r="PWY568" s="80"/>
      <c r="PWZ568" s="49"/>
      <c r="PXA568" s="43"/>
      <c r="PXB568" s="44"/>
      <c r="PXC568" s="45"/>
      <c r="PXD568" s="45"/>
      <c r="PXE568" s="46"/>
      <c r="PXF568" s="47"/>
      <c r="PXG568" s="80"/>
      <c r="PXH568" s="49"/>
      <c r="PXI568" s="43"/>
      <c r="PXJ568" s="44"/>
      <c r="PXK568" s="45"/>
      <c r="PXL568" s="45"/>
      <c r="PXM568" s="46"/>
      <c r="PXN568" s="47"/>
      <c r="PXO568" s="80"/>
      <c r="PXP568" s="49"/>
      <c r="PXQ568" s="43"/>
      <c r="PXR568" s="44"/>
      <c r="PXS568" s="45"/>
      <c r="PXT568" s="45"/>
      <c r="PXU568" s="46"/>
      <c r="PXV568" s="47"/>
      <c r="PXW568" s="80"/>
      <c r="PXX568" s="49"/>
      <c r="PXY568" s="43"/>
      <c r="PXZ568" s="44"/>
      <c r="PYA568" s="45"/>
      <c r="PYB568" s="45"/>
      <c r="PYC568" s="46"/>
      <c r="PYD568" s="47"/>
      <c r="PYE568" s="80"/>
      <c r="PYF568" s="49"/>
      <c r="PYG568" s="43"/>
      <c r="PYH568" s="44"/>
      <c r="PYI568" s="45"/>
      <c r="PYJ568" s="45"/>
      <c r="PYK568" s="46"/>
      <c r="PYL568" s="47"/>
      <c r="PYM568" s="80"/>
      <c r="PYN568" s="49"/>
      <c r="PYO568" s="43"/>
      <c r="PYP568" s="44"/>
      <c r="PYQ568" s="45"/>
      <c r="PYR568" s="45"/>
      <c r="PYS568" s="46"/>
      <c r="PYT568" s="47"/>
      <c r="PYU568" s="80"/>
      <c r="PYV568" s="49"/>
      <c r="PYW568" s="43"/>
      <c r="PYX568" s="44"/>
      <c r="PYY568" s="45"/>
      <c r="PYZ568" s="45"/>
      <c r="PZA568" s="46"/>
      <c r="PZB568" s="47"/>
      <c r="PZC568" s="80"/>
      <c r="PZD568" s="49"/>
      <c r="PZE568" s="43"/>
      <c r="PZF568" s="44"/>
      <c r="PZG568" s="45"/>
      <c r="PZH568" s="45"/>
      <c r="PZI568" s="46"/>
      <c r="PZJ568" s="47"/>
      <c r="PZK568" s="80"/>
      <c r="PZL568" s="49"/>
      <c r="PZM568" s="43"/>
      <c r="PZN568" s="44"/>
      <c r="PZO568" s="45"/>
      <c r="PZP568" s="45"/>
      <c r="PZQ568" s="46"/>
      <c r="PZR568" s="47"/>
      <c r="PZS568" s="80"/>
      <c r="PZT568" s="49"/>
      <c r="PZU568" s="43"/>
      <c r="PZV568" s="44"/>
      <c r="PZW568" s="45"/>
      <c r="PZX568" s="45"/>
      <c r="PZY568" s="46"/>
      <c r="PZZ568" s="47"/>
      <c r="QAA568" s="80"/>
      <c r="QAB568" s="49"/>
      <c r="QAC568" s="43"/>
      <c r="QAD568" s="44"/>
      <c r="QAE568" s="45"/>
      <c r="QAF568" s="45"/>
      <c r="QAG568" s="46"/>
      <c r="QAH568" s="47"/>
      <c r="QAI568" s="80"/>
      <c r="QAJ568" s="49"/>
      <c r="QAK568" s="43"/>
      <c r="QAL568" s="44"/>
      <c r="QAM568" s="45"/>
      <c r="QAN568" s="45"/>
      <c r="QAO568" s="46"/>
      <c r="QAP568" s="47"/>
      <c r="QAQ568" s="80"/>
      <c r="QAR568" s="49"/>
      <c r="QAS568" s="43"/>
      <c r="QAT568" s="44"/>
      <c r="QAU568" s="45"/>
      <c r="QAV568" s="45"/>
      <c r="QAW568" s="46"/>
      <c r="QAX568" s="47"/>
      <c r="QAY568" s="80"/>
      <c r="QAZ568" s="49"/>
      <c r="QBA568" s="43"/>
      <c r="QBB568" s="44"/>
      <c r="QBC568" s="45"/>
      <c r="QBD568" s="45"/>
      <c r="QBE568" s="46"/>
      <c r="QBF568" s="47"/>
      <c r="QBG568" s="80"/>
      <c r="QBH568" s="49"/>
      <c r="QBI568" s="43"/>
      <c r="QBJ568" s="44"/>
      <c r="QBK568" s="45"/>
      <c r="QBL568" s="45"/>
      <c r="QBM568" s="46"/>
      <c r="QBN568" s="47"/>
      <c r="QBO568" s="80"/>
      <c r="QBP568" s="49"/>
      <c r="QBQ568" s="43"/>
      <c r="QBR568" s="44"/>
      <c r="QBS568" s="45"/>
      <c r="QBT568" s="45"/>
      <c r="QBU568" s="46"/>
      <c r="QBV568" s="47"/>
      <c r="QBW568" s="80"/>
      <c r="QBX568" s="49"/>
      <c r="QBY568" s="43"/>
      <c r="QBZ568" s="44"/>
      <c r="QCA568" s="45"/>
      <c r="QCB568" s="45"/>
      <c r="QCC568" s="46"/>
      <c r="QCD568" s="47"/>
      <c r="QCE568" s="80"/>
      <c r="QCF568" s="49"/>
      <c r="QCG568" s="43"/>
      <c r="QCH568" s="44"/>
      <c r="QCI568" s="45"/>
      <c r="QCJ568" s="45"/>
      <c r="QCK568" s="46"/>
      <c r="QCL568" s="47"/>
      <c r="QCM568" s="80"/>
      <c r="QCN568" s="49"/>
      <c r="QCO568" s="43"/>
      <c r="QCP568" s="44"/>
      <c r="QCQ568" s="45"/>
      <c r="QCR568" s="45"/>
      <c r="QCS568" s="46"/>
      <c r="QCT568" s="47"/>
      <c r="QCU568" s="80"/>
      <c r="QCV568" s="49"/>
      <c r="QCW568" s="43"/>
      <c r="QCX568" s="44"/>
      <c r="QCY568" s="45"/>
      <c r="QCZ568" s="45"/>
      <c r="QDA568" s="46"/>
      <c r="QDB568" s="47"/>
      <c r="QDC568" s="80"/>
      <c r="QDD568" s="49"/>
      <c r="QDE568" s="43"/>
      <c r="QDF568" s="44"/>
      <c r="QDG568" s="45"/>
      <c r="QDH568" s="45"/>
      <c r="QDI568" s="46"/>
      <c r="QDJ568" s="47"/>
      <c r="QDK568" s="80"/>
      <c r="QDL568" s="49"/>
      <c r="QDM568" s="43"/>
      <c r="QDN568" s="44"/>
      <c r="QDO568" s="45"/>
      <c r="QDP568" s="45"/>
      <c r="QDQ568" s="46"/>
      <c r="QDR568" s="47"/>
      <c r="QDS568" s="80"/>
      <c r="QDT568" s="49"/>
      <c r="QDU568" s="43"/>
      <c r="QDV568" s="44"/>
      <c r="QDW568" s="45"/>
      <c r="QDX568" s="45"/>
      <c r="QDY568" s="46"/>
      <c r="QDZ568" s="47"/>
      <c r="QEA568" s="80"/>
      <c r="QEB568" s="49"/>
      <c r="QEC568" s="43"/>
      <c r="QED568" s="44"/>
      <c r="QEE568" s="45"/>
      <c r="QEF568" s="45"/>
      <c r="QEG568" s="46"/>
      <c r="QEH568" s="47"/>
      <c r="QEI568" s="80"/>
      <c r="QEJ568" s="49"/>
      <c r="QEK568" s="43"/>
      <c r="QEL568" s="44"/>
      <c r="QEM568" s="45"/>
      <c r="QEN568" s="45"/>
      <c r="QEO568" s="46"/>
      <c r="QEP568" s="47"/>
      <c r="QEQ568" s="80"/>
      <c r="QER568" s="49"/>
      <c r="QES568" s="43"/>
      <c r="QET568" s="44"/>
      <c r="QEU568" s="45"/>
      <c r="QEV568" s="45"/>
      <c r="QEW568" s="46"/>
      <c r="QEX568" s="47"/>
      <c r="QEY568" s="80"/>
      <c r="QEZ568" s="49"/>
      <c r="QFA568" s="43"/>
      <c r="QFB568" s="44"/>
      <c r="QFC568" s="45"/>
      <c r="QFD568" s="45"/>
      <c r="QFE568" s="46"/>
      <c r="QFF568" s="47"/>
      <c r="QFG568" s="80"/>
      <c r="QFH568" s="49"/>
      <c r="QFI568" s="43"/>
      <c r="QFJ568" s="44"/>
      <c r="QFK568" s="45"/>
      <c r="QFL568" s="45"/>
      <c r="QFM568" s="46"/>
      <c r="QFN568" s="47"/>
      <c r="QFO568" s="80"/>
      <c r="QFP568" s="49"/>
      <c r="QFQ568" s="43"/>
      <c r="QFR568" s="44"/>
      <c r="QFS568" s="45"/>
      <c r="QFT568" s="45"/>
      <c r="QFU568" s="46"/>
      <c r="QFV568" s="47"/>
      <c r="QFW568" s="80"/>
      <c r="QFX568" s="49"/>
      <c r="QFY568" s="43"/>
      <c r="QFZ568" s="44"/>
      <c r="QGA568" s="45"/>
      <c r="QGB568" s="45"/>
      <c r="QGC568" s="46"/>
      <c r="QGD568" s="47"/>
      <c r="QGE568" s="80"/>
      <c r="QGF568" s="49"/>
      <c r="QGG568" s="43"/>
      <c r="QGH568" s="44"/>
      <c r="QGI568" s="45"/>
      <c r="QGJ568" s="45"/>
      <c r="QGK568" s="46"/>
      <c r="QGL568" s="47"/>
      <c r="QGM568" s="80"/>
      <c r="QGN568" s="49"/>
      <c r="QGO568" s="43"/>
      <c r="QGP568" s="44"/>
      <c r="QGQ568" s="45"/>
      <c r="QGR568" s="45"/>
      <c r="QGS568" s="46"/>
      <c r="QGT568" s="47"/>
      <c r="QGU568" s="80"/>
      <c r="QGV568" s="49"/>
      <c r="QGW568" s="43"/>
      <c r="QGX568" s="44"/>
      <c r="QGY568" s="45"/>
      <c r="QGZ568" s="45"/>
      <c r="QHA568" s="46"/>
      <c r="QHB568" s="47"/>
      <c r="QHC568" s="80"/>
      <c r="QHD568" s="49"/>
      <c r="QHE568" s="43"/>
      <c r="QHF568" s="44"/>
      <c r="QHG568" s="45"/>
      <c r="QHH568" s="45"/>
      <c r="QHI568" s="46"/>
      <c r="QHJ568" s="47"/>
      <c r="QHK568" s="80"/>
      <c r="QHL568" s="49"/>
      <c r="QHM568" s="43"/>
      <c r="QHN568" s="44"/>
      <c r="QHO568" s="45"/>
      <c r="QHP568" s="45"/>
      <c r="QHQ568" s="46"/>
      <c r="QHR568" s="47"/>
      <c r="QHS568" s="80"/>
      <c r="QHT568" s="49"/>
      <c r="QHU568" s="43"/>
      <c r="QHV568" s="44"/>
      <c r="QHW568" s="45"/>
      <c r="QHX568" s="45"/>
      <c r="QHY568" s="46"/>
      <c r="QHZ568" s="47"/>
      <c r="QIA568" s="80"/>
      <c r="QIB568" s="49"/>
      <c r="QIC568" s="43"/>
      <c r="QID568" s="44"/>
      <c r="QIE568" s="45"/>
      <c r="QIF568" s="45"/>
      <c r="QIG568" s="46"/>
      <c r="QIH568" s="47"/>
      <c r="QII568" s="80"/>
      <c r="QIJ568" s="49"/>
      <c r="QIK568" s="43"/>
      <c r="QIL568" s="44"/>
      <c r="QIM568" s="45"/>
      <c r="QIN568" s="45"/>
      <c r="QIO568" s="46"/>
      <c r="QIP568" s="47"/>
      <c r="QIQ568" s="80"/>
      <c r="QIR568" s="49"/>
      <c r="QIS568" s="43"/>
      <c r="QIT568" s="44"/>
      <c r="QIU568" s="45"/>
      <c r="QIV568" s="45"/>
      <c r="QIW568" s="46"/>
      <c r="QIX568" s="47"/>
      <c r="QIY568" s="80"/>
      <c r="QIZ568" s="49"/>
      <c r="QJA568" s="43"/>
      <c r="QJB568" s="44"/>
      <c r="QJC568" s="45"/>
      <c r="QJD568" s="45"/>
      <c r="QJE568" s="46"/>
      <c r="QJF568" s="47"/>
      <c r="QJG568" s="80"/>
      <c r="QJH568" s="49"/>
      <c r="QJI568" s="43"/>
      <c r="QJJ568" s="44"/>
      <c r="QJK568" s="45"/>
      <c r="QJL568" s="45"/>
      <c r="QJM568" s="46"/>
      <c r="QJN568" s="47"/>
      <c r="QJO568" s="80"/>
      <c r="QJP568" s="49"/>
      <c r="QJQ568" s="43"/>
      <c r="QJR568" s="44"/>
      <c r="QJS568" s="45"/>
      <c r="QJT568" s="45"/>
      <c r="QJU568" s="46"/>
      <c r="QJV568" s="47"/>
      <c r="QJW568" s="80"/>
      <c r="QJX568" s="49"/>
      <c r="QJY568" s="43"/>
      <c r="QJZ568" s="44"/>
      <c r="QKA568" s="45"/>
      <c r="QKB568" s="45"/>
      <c r="QKC568" s="46"/>
      <c r="QKD568" s="47"/>
      <c r="QKE568" s="80"/>
      <c r="QKF568" s="49"/>
      <c r="QKG568" s="43"/>
      <c r="QKH568" s="44"/>
      <c r="QKI568" s="45"/>
      <c r="QKJ568" s="45"/>
      <c r="QKK568" s="46"/>
      <c r="QKL568" s="47"/>
      <c r="QKM568" s="80"/>
      <c r="QKN568" s="49"/>
      <c r="QKO568" s="43"/>
      <c r="QKP568" s="44"/>
      <c r="QKQ568" s="45"/>
      <c r="QKR568" s="45"/>
      <c r="QKS568" s="46"/>
      <c r="QKT568" s="47"/>
      <c r="QKU568" s="80"/>
      <c r="QKV568" s="49"/>
      <c r="QKW568" s="43"/>
      <c r="QKX568" s="44"/>
      <c r="QKY568" s="45"/>
      <c r="QKZ568" s="45"/>
      <c r="QLA568" s="46"/>
      <c r="QLB568" s="47"/>
      <c r="QLC568" s="80"/>
      <c r="QLD568" s="49"/>
      <c r="QLE568" s="43"/>
      <c r="QLF568" s="44"/>
      <c r="QLG568" s="45"/>
      <c r="QLH568" s="45"/>
      <c r="QLI568" s="46"/>
      <c r="QLJ568" s="47"/>
      <c r="QLK568" s="80"/>
      <c r="QLL568" s="49"/>
      <c r="QLM568" s="43"/>
      <c r="QLN568" s="44"/>
      <c r="QLO568" s="45"/>
      <c r="QLP568" s="45"/>
      <c r="QLQ568" s="46"/>
      <c r="QLR568" s="47"/>
      <c r="QLS568" s="80"/>
      <c r="QLT568" s="49"/>
      <c r="QLU568" s="43"/>
      <c r="QLV568" s="44"/>
      <c r="QLW568" s="45"/>
      <c r="QLX568" s="45"/>
      <c r="QLY568" s="46"/>
      <c r="QLZ568" s="47"/>
      <c r="QMA568" s="80"/>
      <c r="QMB568" s="49"/>
      <c r="QMC568" s="43"/>
      <c r="QMD568" s="44"/>
      <c r="QME568" s="45"/>
      <c r="QMF568" s="45"/>
      <c r="QMG568" s="46"/>
      <c r="QMH568" s="47"/>
      <c r="QMI568" s="80"/>
      <c r="QMJ568" s="49"/>
      <c r="QMK568" s="43"/>
      <c r="QML568" s="44"/>
      <c r="QMM568" s="45"/>
      <c r="QMN568" s="45"/>
      <c r="QMO568" s="46"/>
      <c r="QMP568" s="47"/>
      <c r="QMQ568" s="80"/>
      <c r="QMR568" s="49"/>
      <c r="QMS568" s="43"/>
      <c r="QMT568" s="44"/>
      <c r="QMU568" s="45"/>
      <c r="QMV568" s="45"/>
      <c r="QMW568" s="46"/>
      <c r="QMX568" s="47"/>
      <c r="QMY568" s="80"/>
      <c r="QMZ568" s="49"/>
      <c r="QNA568" s="43"/>
      <c r="QNB568" s="44"/>
      <c r="QNC568" s="45"/>
      <c r="QND568" s="45"/>
      <c r="QNE568" s="46"/>
      <c r="QNF568" s="47"/>
      <c r="QNG568" s="80"/>
      <c r="QNH568" s="49"/>
      <c r="QNI568" s="43"/>
      <c r="QNJ568" s="44"/>
      <c r="QNK568" s="45"/>
      <c r="QNL568" s="45"/>
      <c r="QNM568" s="46"/>
      <c r="QNN568" s="47"/>
      <c r="QNO568" s="80"/>
      <c r="QNP568" s="49"/>
      <c r="QNQ568" s="43"/>
      <c r="QNR568" s="44"/>
      <c r="QNS568" s="45"/>
      <c r="QNT568" s="45"/>
      <c r="QNU568" s="46"/>
      <c r="QNV568" s="47"/>
      <c r="QNW568" s="80"/>
      <c r="QNX568" s="49"/>
      <c r="QNY568" s="43"/>
      <c r="QNZ568" s="44"/>
      <c r="QOA568" s="45"/>
      <c r="QOB568" s="45"/>
      <c r="QOC568" s="46"/>
      <c r="QOD568" s="47"/>
      <c r="QOE568" s="80"/>
      <c r="QOF568" s="49"/>
      <c r="QOG568" s="43"/>
      <c r="QOH568" s="44"/>
      <c r="QOI568" s="45"/>
      <c r="QOJ568" s="45"/>
      <c r="QOK568" s="46"/>
      <c r="QOL568" s="47"/>
      <c r="QOM568" s="80"/>
      <c r="QON568" s="49"/>
      <c r="QOO568" s="43"/>
      <c r="QOP568" s="44"/>
      <c r="QOQ568" s="45"/>
      <c r="QOR568" s="45"/>
      <c r="QOS568" s="46"/>
      <c r="QOT568" s="47"/>
      <c r="QOU568" s="80"/>
      <c r="QOV568" s="49"/>
      <c r="QOW568" s="43"/>
      <c r="QOX568" s="44"/>
      <c r="QOY568" s="45"/>
      <c r="QOZ568" s="45"/>
      <c r="QPA568" s="46"/>
      <c r="QPB568" s="47"/>
      <c r="QPC568" s="80"/>
      <c r="QPD568" s="49"/>
      <c r="QPE568" s="43"/>
      <c r="QPF568" s="44"/>
      <c r="QPG568" s="45"/>
      <c r="QPH568" s="45"/>
      <c r="QPI568" s="46"/>
      <c r="QPJ568" s="47"/>
      <c r="QPK568" s="80"/>
      <c r="QPL568" s="49"/>
      <c r="QPM568" s="43"/>
      <c r="QPN568" s="44"/>
      <c r="QPO568" s="45"/>
      <c r="QPP568" s="45"/>
      <c r="QPQ568" s="46"/>
      <c r="QPR568" s="47"/>
      <c r="QPS568" s="80"/>
      <c r="QPT568" s="49"/>
      <c r="QPU568" s="43"/>
      <c r="QPV568" s="44"/>
      <c r="QPW568" s="45"/>
      <c r="QPX568" s="45"/>
      <c r="QPY568" s="46"/>
      <c r="QPZ568" s="47"/>
      <c r="QQA568" s="80"/>
      <c r="QQB568" s="49"/>
      <c r="QQC568" s="43"/>
      <c r="QQD568" s="44"/>
      <c r="QQE568" s="45"/>
      <c r="QQF568" s="45"/>
      <c r="QQG568" s="46"/>
      <c r="QQH568" s="47"/>
      <c r="QQI568" s="80"/>
      <c r="QQJ568" s="49"/>
      <c r="QQK568" s="43"/>
      <c r="QQL568" s="44"/>
      <c r="QQM568" s="45"/>
      <c r="QQN568" s="45"/>
      <c r="QQO568" s="46"/>
      <c r="QQP568" s="47"/>
      <c r="QQQ568" s="80"/>
      <c r="QQR568" s="49"/>
      <c r="QQS568" s="43"/>
      <c r="QQT568" s="44"/>
      <c r="QQU568" s="45"/>
      <c r="QQV568" s="45"/>
      <c r="QQW568" s="46"/>
      <c r="QQX568" s="47"/>
      <c r="QQY568" s="80"/>
      <c r="QQZ568" s="49"/>
      <c r="QRA568" s="43"/>
      <c r="QRB568" s="44"/>
      <c r="QRC568" s="45"/>
      <c r="QRD568" s="45"/>
      <c r="QRE568" s="46"/>
      <c r="QRF568" s="47"/>
      <c r="QRG568" s="80"/>
      <c r="QRH568" s="49"/>
      <c r="QRI568" s="43"/>
      <c r="QRJ568" s="44"/>
      <c r="QRK568" s="45"/>
      <c r="QRL568" s="45"/>
      <c r="QRM568" s="46"/>
      <c r="QRN568" s="47"/>
      <c r="QRO568" s="80"/>
      <c r="QRP568" s="49"/>
      <c r="QRQ568" s="43"/>
      <c r="QRR568" s="44"/>
      <c r="QRS568" s="45"/>
      <c r="QRT568" s="45"/>
      <c r="QRU568" s="46"/>
      <c r="QRV568" s="47"/>
      <c r="QRW568" s="80"/>
      <c r="QRX568" s="49"/>
      <c r="QRY568" s="43"/>
      <c r="QRZ568" s="44"/>
      <c r="QSA568" s="45"/>
      <c r="QSB568" s="45"/>
      <c r="QSC568" s="46"/>
      <c r="QSD568" s="47"/>
      <c r="QSE568" s="80"/>
      <c r="QSF568" s="49"/>
      <c r="QSG568" s="43"/>
      <c r="QSH568" s="44"/>
      <c r="QSI568" s="45"/>
      <c r="QSJ568" s="45"/>
      <c r="QSK568" s="46"/>
      <c r="QSL568" s="47"/>
      <c r="QSM568" s="80"/>
      <c r="QSN568" s="49"/>
      <c r="QSO568" s="43"/>
      <c r="QSP568" s="44"/>
      <c r="QSQ568" s="45"/>
      <c r="QSR568" s="45"/>
      <c r="QSS568" s="46"/>
      <c r="QST568" s="47"/>
      <c r="QSU568" s="80"/>
      <c r="QSV568" s="49"/>
      <c r="QSW568" s="43"/>
      <c r="QSX568" s="44"/>
      <c r="QSY568" s="45"/>
      <c r="QSZ568" s="45"/>
      <c r="QTA568" s="46"/>
      <c r="QTB568" s="47"/>
      <c r="QTC568" s="80"/>
      <c r="QTD568" s="49"/>
      <c r="QTE568" s="43"/>
      <c r="QTF568" s="44"/>
      <c r="QTG568" s="45"/>
      <c r="QTH568" s="45"/>
      <c r="QTI568" s="46"/>
      <c r="QTJ568" s="47"/>
      <c r="QTK568" s="80"/>
      <c r="QTL568" s="49"/>
      <c r="QTM568" s="43"/>
      <c r="QTN568" s="44"/>
      <c r="QTO568" s="45"/>
      <c r="QTP568" s="45"/>
      <c r="QTQ568" s="46"/>
      <c r="QTR568" s="47"/>
      <c r="QTS568" s="80"/>
      <c r="QTT568" s="49"/>
      <c r="QTU568" s="43"/>
      <c r="QTV568" s="44"/>
      <c r="QTW568" s="45"/>
      <c r="QTX568" s="45"/>
      <c r="QTY568" s="46"/>
      <c r="QTZ568" s="47"/>
      <c r="QUA568" s="80"/>
      <c r="QUB568" s="49"/>
      <c r="QUC568" s="43"/>
      <c r="QUD568" s="44"/>
      <c r="QUE568" s="45"/>
      <c r="QUF568" s="45"/>
      <c r="QUG568" s="46"/>
      <c r="QUH568" s="47"/>
      <c r="QUI568" s="80"/>
      <c r="QUJ568" s="49"/>
      <c r="QUK568" s="43"/>
      <c r="QUL568" s="44"/>
      <c r="QUM568" s="45"/>
      <c r="QUN568" s="45"/>
      <c r="QUO568" s="46"/>
      <c r="QUP568" s="47"/>
      <c r="QUQ568" s="80"/>
      <c r="QUR568" s="49"/>
      <c r="QUS568" s="43"/>
      <c r="QUT568" s="44"/>
      <c r="QUU568" s="45"/>
      <c r="QUV568" s="45"/>
      <c r="QUW568" s="46"/>
      <c r="QUX568" s="47"/>
      <c r="QUY568" s="80"/>
      <c r="QUZ568" s="49"/>
      <c r="QVA568" s="43"/>
      <c r="QVB568" s="44"/>
      <c r="QVC568" s="45"/>
      <c r="QVD568" s="45"/>
      <c r="QVE568" s="46"/>
      <c r="QVF568" s="47"/>
      <c r="QVG568" s="80"/>
      <c r="QVH568" s="49"/>
      <c r="QVI568" s="43"/>
      <c r="QVJ568" s="44"/>
      <c r="QVK568" s="45"/>
      <c r="QVL568" s="45"/>
      <c r="QVM568" s="46"/>
      <c r="QVN568" s="47"/>
      <c r="QVO568" s="80"/>
      <c r="QVP568" s="49"/>
      <c r="QVQ568" s="43"/>
      <c r="QVR568" s="44"/>
      <c r="QVS568" s="45"/>
      <c r="QVT568" s="45"/>
      <c r="QVU568" s="46"/>
      <c r="QVV568" s="47"/>
      <c r="QVW568" s="80"/>
      <c r="QVX568" s="49"/>
      <c r="QVY568" s="43"/>
      <c r="QVZ568" s="44"/>
      <c r="QWA568" s="45"/>
      <c r="QWB568" s="45"/>
      <c r="QWC568" s="46"/>
      <c r="QWD568" s="47"/>
      <c r="QWE568" s="80"/>
      <c r="QWF568" s="49"/>
      <c r="QWG568" s="43"/>
      <c r="QWH568" s="44"/>
      <c r="QWI568" s="45"/>
      <c r="QWJ568" s="45"/>
      <c r="QWK568" s="46"/>
      <c r="QWL568" s="47"/>
      <c r="QWM568" s="80"/>
      <c r="QWN568" s="49"/>
      <c r="QWO568" s="43"/>
      <c r="QWP568" s="44"/>
      <c r="QWQ568" s="45"/>
      <c r="QWR568" s="45"/>
      <c r="QWS568" s="46"/>
      <c r="QWT568" s="47"/>
      <c r="QWU568" s="80"/>
      <c r="QWV568" s="49"/>
      <c r="QWW568" s="43"/>
      <c r="QWX568" s="44"/>
      <c r="QWY568" s="45"/>
      <c r="QWZ568" s="45"/>
      <c r="QXA568" s="46"/>
      <c r="QXB568" s="47"/>
      <c r="QXC568" s="80"/>
      <c r="QXD568" s="49"/>
      <c r="QXE568" s="43"/>
      <c r="QXF568" s="44"/>
      <c r="QXG568" s="45"/>
      <c r="QXH568" s="45"/>
      <c r="QXI568" s="46"/>
      <c r="QXJ568" s="47"/>
      <c r="QXK568" s="80"/>
      <c r="QXL568" s="49"/>
      <c r="QXM568" s="43"/>
      <c r="QXN568" s="44"/>
      <c r="QXO568" s="45"/>
      <c r="QXP568" s="45"/>
      <c r="QXQ568" s="46"/>
      <c r="QXR568" s="47"/>
      <c r="QXS568" s="80"/>
      <c r="QXT568" s="49"/>
      <c r="QXU568" s="43"/>
      <c r="QXV568" s="44"/>
      <c r="QXW568" s="45"/>
      <c r="QXX568" s="45"/>
      <c r="QXY568" s="46"/>
      <c r="QXZ568" s="47"/>
      <c r="QYA568" s="80"/>
      <c r="QYB568" s="49"/>
      <c r="QYC568" s="43"/>
      <c r="QYD568" s="44"/>
      <c r="QYE568" s="45"/>
      <c r="QYF568" s="45"/>
      <c r="QYG568" s="46"/>
      <c r="QYH568" s="47"/>
      <c r="QYI568" s="80"/>
      <c r="QYJ568" s="49"/>
      <c r="QYK568" s="43"/>
      <c r="QYL568" s="44"/>
      <c r="QYM568" s="45"/>
      <c r="QYN568" s="45"/>
      <c r="QYO568" s="46"/>
      <c r="QYP568" s="47"/>
      <c r="QYQ568" s="80"/>
      <c r="QYR568" s="49"/>
      <c r="QYS568" s="43"/>
      <c r="QYT568" s="44"/>
      <c r="QYU568" s="45"/>
      <c r="QYV568" s="45"/>
      <c r="QYW568" s="46"/>
      <c r="QYX568" s="47"/>
      <c r="QYY568" s="80"/>
      <c r="QYZ568" s="49"/>
      <c r="QZA568" s="43"/>
      <c r="QZB568" s="44"/>
      <c r="QZC568" s="45"/>
      <c r="QZD568" s="45"/>
      <c r="QZE568" s="46"/>
      <c r="QZF568" s="47"/>
      <c r="QZG568" s="80"/>
      <c r="QZH568" s="49"/>
      <c r="QZI568" s="43"/>
      <c r="QZJ568" s="44"/>
      <c r="QZK568" s="45"/>
      <c r="QZL568" s="45"/>
      <c r="QZM568" s="46"/>
      <c r="QZN568" s="47"/>
      <c r="QZO568" s="80"/>
      <c r="QZP568" s="49"/>
      <c r="QZQ568" s="43"/>
      <c r="QZR568" s="44"/>
      <c r="QZS568" s="45"/>
      <c r="QZT568" s="45"/>
      <c r="QZU568" s="46"/>
      <c r="QZV568" s="47"/>
      <c r="QZW568" s="80"/>
      <c r="QZX568" s="49"/>
      <c r="QZY568" s="43"/>
      <c r="QZZ568" s="44"/>
      <c r="RAA568" s="45"/>
      <c r="RAB568" s="45"/>
      <c r="RAC568" s="46"/>
      <c r="RAD568" s="47"/>
      <c r="RAE568" s="80"/>
      <c r="RAF568" s="49"/>
      <c r="RAG568" s="43"/>
      <c r="RAH568" s="44"/>
      <c r="RAI568" s="45"/>
      <c r="RAJ568" s="45"/>
      <c r="RAK568" s="46"/>
      <c r="RAL568" s="47"/>
      <c r="RAM568" s="80"/>
      <c r="RAN568" s="49"/>
      <c r="RAO568" s="43"/>
      <c r="RAP568" s="44"/>
      <c r="RAQ568" s="45"/>
      <c r="RAR568" s="45"/>
      <c r="RAS568" s="46"/>
      <c r="RAT568" s="47"/>
      <c r="RAU568" s="80"/>
      <c r="RAV568" s="49"/>
      <c r="RAW568" s="43"/>
      <c r="RAX568" s="44"/>
      <c r="RAY568" s="45"/>
      <c r="RAZ568" s="45"/>
      <c r="RBA568" s="46"/>
      <c r="RBB568" s="47"/>
      <c r="RBC568" s="80"/>
      <c r="RBD568" s="49"/>
      <c r="RBE568" s="43"/>
      <c r="RBF568" s="44"/>
      <c r="RBG568" s="45"/>
      <c r="RBH568" s="45"/>
      <c r="RBI568" s="46"/>
      <c r="RBJ568" s="47"/>
      <c r="RBK568" s="80"/>
      <c r="RBL568" s="49"/>
      <c r="RBM568" s="43"/>
      <c r="RBN568" s="44"/>
      <c r="RBO568" s="45"/>
      <c r="RBP568" s="45"/>
      <c r="RBQ568" s="46"/>
      <c r="RBR568" s="47"/>
      <c r="RBS568" s="80"/>
      <c r="RBT568" s="49"/>
      <c r="RBU568" s="43"/>
      <c r="RBV568" s="44"/>
      <c r="RBW568" s="45"/>
      <c r="RBX568" s="45"/>
      <c r="RBY568" s="46"/>
      <c r="RBZ568" s="47"/>
      <c r="RCA568" s="80"/>
      <c r="RCB568" s="49"/>
      <c r="RCC568" s="43"/>
      <c r="RCD568" s="44"/>
      <c r="RCE568" s="45"/>
      <c r="RCF568" s="45"/>
      <c r="RCG568" s="46"/>
      <c r="RCH568" s="47"/>
      <c r="RCI568" s="80"/>
      <c r="RCJ568" s="49"/>
      <c r="RCK568" s="43"/>
      <c r="RCL568" s="44"/>
      <c r="RCM568" s="45"/>
      <c r="RCN568" s="45"/>
      <c r="RCO568" s="46"/>
      <c r="RCP568" s="47"/>
      <c r="RCQ568" s="80"/>
      <c r="RCR568" s="49"/>
      <c r="RCS568" s="43"/>
      <c r="RCT568" s="44"/>
      <c r="RCU568" s="45"/>
      <c r="RCV568" s="45"/>
      <c r="RCW568" s="46"/>
      <c r="RCX568" s="47"/>
      <c r="RCY568" s="80"/>
      <c r="RCZ568" s="49"/>
      <c r="RDA568" s="43"/>
      <c r="RDB568" s="44"/>
      <c r="RDC568" s="45"/>
      <c r="RDD568" s="45"/>
      <c r="RDE568" s="46"/>
      <c r="RDF568" s="47"/>
      <c r="RDG568" s="80"/>
      <c r="RDH568" s="49"/>
      <c r="RDI568" s="43"/>
      <c r="RDJ568" s="44"/>
      <c r="RDK568" s="45"/>
      <c r="RDL568" s="45"/>
      <c r="RDM568" s="46"/>
      <c r="RDN568" s="47"/>
      <c r="RDO568" s="80"/>
      <c r="RDP568" s="49"/>
      <c r="RDQ568" s="43"/>
      <c r="RDR568" s="44"/>
      <c r="RDS568" s="45"/>
      <c r="RDT568" s="45"/>
      <c r="RDU568" s="46"/>
      <c r="RDV568" s="47"/>
      <c r="RDW568" s="80"/>
      <c r="RDX568" s="49"/>
      <c r="RDY568" s="43"/>
      <c r="RDZ568" s="44"/>
      <c r="REA568" s="45"/>
      <c r="REB568" s="45"/>
      <c r="REC568" s="46"/>
      <c r="RED568" s="47"/>
      <c r="REE568" s="80"/>
      <c r="REF568" s="49"/>
      <c r="REG568" s="43"/>
      <c r="REH568" s="44"/>
      <c r="REI568" s="45"/>
      <c r="REJ568" s="45"/>
      <c r="REK568" s="46"/>
      <c r="REL568" s="47"/>
      <c r="REM568" s="80"/>
      <c r="REN568" s="49"/>
      <c r="REO568" s="43"/>
      <c r="REP568" s="44"/>
      <c r="REQ568" s="45"/>
      <c r="RER568" s="45"/>
      <c r="RES568" s="46"/>
      <c r="RET568" s="47"/>
      <c r="REU568" s="80"/>
      <c r="REV568" s="49"/>
      <c r="REW568" s="43"/>
      <c r="REX568" s="44"/>
      <c r="REY568" s="45"/>
      <c r="REZ568" s="45"/>
      <c r="RFA568" s="46"/>
      <c r="RFB568" s="47"/>
      <c r="RFC568" s="80"/>
      <c r="RFD568" s="49"/>
      <c r="RFE568" s="43"/>
      <c r="RFF568" s="44"/>
      <c r="RFG568" s="45"/>
      <c r="RFH568" s="45"/>
      <c r="RFI568" s="46"/>
      <c r="RFJ568" s="47"/>
      <c r="RFK568" s="80"/>
      <c r="RFL568" s="49"/>
      <c r="RFM568" s="43"/>
      <c r="RFN568" s="44"/>
      <c r="RFO568" s="45"/>
      <c r="RFP568" s="45"/>
      <c r="RFQ568" s="46"/>
      <c r="RFR568" s="47"/>
      <c r="RFS568" s="80"/>
      <c r="RFT568" s="49"/>
      <c r="RFU568" s="43"/>
      <c r="RFV568" s="44"/>
      <c r="RFW568" s="45"/>
      <c r="RFX568" s="45"/>
      <c r="RFY568" s="46"/>
      <c r="RFZ568" s="47"/>
      <c r="RGA568" s="80"/>
      <c r="RGB568" s="49"/>
      <c r="RGC568" s="43"/>
      <c r="RGD568" s="44"/>
      <c r="RGE568" s="45"/>
      <c r="RGF568" s="45"/>
      <c r="RGG568" s="46"/>
      <c r="RGH568" s="47"/>
      <c r="RGI568" s="80"/>
      <c r="RGJ568" s="49"/>
      <c r="RGK568" s="43"/>
      <c r="RGL568" s="44"/>
      <c r="RGM568" s="45"/>
      <c r="RGN568" s="45"/>
      <c r="RGO568" s="46"/>
      <c r="RGP568" s="47"/>
      <c r="RGQ568" s="80"/>
      <c r="RGR568" s="49"/>
      <c r="RGS568" s="43"/>
      <c r="RGT568" s="44"/>
      <c r="RGU568" s="45"/>
      <c r="RGV568" s="45"/>
      <c r="RGW568" s="46"/>
      <c r="RGX568" s="47"/>
      <c r="RGY568" s="80"/>
      <c r="RGZ568" s="49"/>
      <c r="RHA568" s="43"/>
      <c r="RHB568" s="44"/>
      <c r="RHC568" s="45"/>
      <c r="RHD568" s="45"/>
      <c r="RHE568" s="46"/>
      <c r="RHF568" s="47"/>
      <c r="RHG568" s="80"/>
      <c r="RHH568" s="49"/>
      <c r="RHI568" s="43"/>
      <c r="RHJ568" s="44"/>
      <c r="RHK568" s="45"/>
      <c r="RHL568" s="45"/>
      <c r="RHM568" s="46"/>
      <c r="RHN568" s="47"/>
      <c r="RHO568" s="80"/>
      <c r="RHP568" s="49"/>
      <c r="RHQ568" s="43"/>
      <c r="RHR568" s="44"/>
      <c r="RHS568" s="45"/>
      <c r="RHT568" s="45"/>
      <c r="RHU568" s="46"/>
      <c r="RHV568" s="47"/>
      <c r="RHW568" s="80"/>
      <c r="RHX568" s="49"/>
      <c r="RHY568" s="43"/>
      <c r="RHZ568" s="44"/>
      <c r="RIA568" s="45"/>
      <c r="RIB568" s="45"/>
      <c r="RIC568" s="46"/>
      <c r="RID568" s="47"/>
      <c r="RIE568" s="80"/>
      <c r="RIF568" s="49"/>
      <c r="RIG568" s="43"/>
      <c r="RIH568" s="44"/>
      <c r="RII568" s="45"/>
      <c r="RIJ568" s="45"/>
      <c r="RIK568" s="46"/>
      <c r="RIL568" s="47"/>
      <c r="RIM568" s="80"/>
      <c r="RIN568" s="49"/>
      <c r="RIO568" s="43"/>
      <c r="RIP568" s="44"/>
      <c r="RIQ568" s="45"/>
      <c r="RIR568" s="45"/>
      <c r="RIS568" s="46"/>
      <c r="RIT568" s="47"/>
      <c r="RIU568" s="80"/>
      <c r="RIV568" s="49"/>
      <c r="RIW568" s="43"/>
      <c r="RIX568" s="44"/>
      <c r="RIY568" s="45"/>
      <c r="RIZ568" s="45"/>
      <c r="RJA568" s="46"/>
      <c r="RJB568" s="47"/>
      <c r="RJC568" s="80"/>
      <c r="RJD568" s="49"/>
      <c r="RJE568" s="43"/>
      <c r="RJF568" s="44"/>
      <c r="RJG568" s="45"/>
      <c r="RJH568" s="45"/>
      <c r="RJI568" s="46"/>
      <c r="RJJ568" s="47"/>
      <c r="RJK568" s="80"/>
      <c r="RJL568" s="49"/>
      <c r="RJM568" s="43"/>
      <c r="RJN568" s="44"/>
      <c r="RJO568" s="45"/>
      <c r="RJP568" s="45"/>
      <c r="RJQ568" s="46"/>
      <c r="RJR568" s="47"/>
      <c r="RJS568" s="80"/>
      <c r="RJT568" s="49"/>
      <c r="RJU568" s="43"/>
      <c r="RJV568" s="44"/>
      <c r="RJW568" s="45"/>
      <c r="RJX568" s="45"/>
      <c r="RJY568" s="46"/>
      <c r="RJZ568" s="47"/>
      <c r="RKA568" s="80"/>
      <c r="RKB568" s="49"/>
      <c r="RKC568" s="43"/>
      <c r="RKD568" s="44"/>
      <c r="RKE568" s="45"/>
      <c r="RKF568" s="45"/>
      <c r="RKG568" s="46"/>
      <c r="RKH568" s="47"/>
      <c r="RKI568" s="80"/>
      <c r="RKJ568" s="49"/>
      <c r="RKK568" s="43"/>
      <c r="RKL568" s="44"/>
      <c r="RKM568" s="45"/>
      <c r="RKN568" s="45"/>
      <c r="RKO568" s="46"/>
      <c r="RKP568" s="47"/>
      <c r="RKQ568" s="80"/>
      <c r="RKR568" s="49"/>
      <c r="RKS568" s="43"/>
      <c r="RKT568" s="44"/>
      <c r="RKU568" s="45"/>
      <c r="RKV568" s="45"/>
      <c r="RKW568" s="46"/>
      <c r="RKX568" s="47"/>
      <c r="RKY568" s="80"/>
      <c r="RKZ568" s="49"/>
      <c r="RLA568" s="43"/>
      <c r="RLB568" s="44"/>
      <c r="RLC568" s="45"/>
      <c r="RLD568" s="45"/>
      <c r="RLE568" s="46"/>
      <c r="RLF568" s="47"/>
      <c r="RLG568" s="80"/>
      <c r="RLH568" s="49"/>
      <c r="RLI568" s="43"/>
      <c r="RLJ568" s="44"/>
      <c r="RLK568" s="45"/>
      <c r="RLL568" s="45"/>
      <c r="RLM568" s="46"/>
      <c r="RLN568" s="47"/>
      <c r="RLO568" s="80"/>
      <c r="RLP568" s="49"/>
      <c r="RLQ568" s="43"/>
      <c r="RLR568" s="44"/>
      <c r="RLS568" s="45"/>
      <c r="RLT568" s="45"/>
      <c r="RLU568" s="46"/>
      <c r="RLV568" s="47"/>
      <c r="RLW568" s="80"/>
      <c r="RLX568" s="49"/>
      <c r="RLY568" s="43"/>
      <c r="RLZ568" s="44"/>
      <c r="RMA568" s="45"/>
      <c r="RMB568" s="45"/>
      <c r="RMC568" s="46"/>
      <c r="RMD568" s="47"/>
      <c r="RME568" s="80"/>
      <c r="RMF568" s="49"/>
      <c r="RMG568" s="43"/>
      <c r="RMH568" s="44"/>
      <c r="RMI568" s="45"/>
      <c r="RMJ568" s="45"/>
      <c r="RMK568" s="46"/>
      <c r="RML568" s="47"/>
      <c r="RMM568" s="80"/>
      <c r="RMN568" s="49"/>
      <c r="RMO568" s="43"/>
      <c r="RMP568" s="44"/>
      <c r="RMQ568" s="45"/>
      <c r="RMR568" s="45"/>
      <c r="RMS568" s="46"/>
      <c r="RMT568" s="47"/>
      <c r="RMU568" s="80"/>
      <c r="RMV568" s="49"/>
      <c r="RMW568" s="43"/>
      <c r="RMX568" s="44"/>
      <c r="RMY568" s="45"/>
      <c r="RMZ568" s="45"/>
      <c r="RNA568" s="46"/>
      <c r="RNB568" s="47"/>
      <c r="RNC568" s="80"/>
      <c r="RND568" s="49"/>
      <c r="RNE568" s="43"/>
      <c r="RNF568" s="44"/>
      <c r="RNG568" s="45"/>
      <c r="RNH568" s="45"/>
      <c r="RNI568" s="46"/>
      <c r="RNJ568" s="47"/>
      <c r="RNK568" s="80"/>
      <c r="RNL568" s="49"/>
      <c r="RNM568" s="43"/>
      <c r="RNN568" s="44"/>
      <c r="RNO568" s="45"/>
      <c r="RNP568" s="45"/>
      <c r="RNQ568" s="46"/>
      <c r="RNR568" s="47"/>
      <c r="RNS568" s="80"/>
      <c r="RNT568" s="49"/>
      <c r="RNU568" s="43"/>
      <c r="RNV568" s="44"/>
      <c r="RNW568" s="45"/>
      <c r="RNX568" s="45"/>
      <c r="RNY568" s="46"/>
      <c r="RNZ568" s="47"/>
      <c r="ROA568" s="80"/>
      <c r="ROB568" s="49"/>
      <c r="ROC568" s="43"/>
      <c r="ROD568" s="44"/>
      <c r="ROE568" s="45"/>
      <c r="ROF568" s="45"/>
      <c r="ROG568" s="46"/>
      <c r="ROH568" s="47"/>
      <c r="ROI568" s="80"/>
      <c r="ROJ568" s="49"/>
      <c r="ROK568" s="43"/>
      <c r="ROL568" s="44"/>
      <c r="ROM568" s="45"/>
      <c r="RON568" s="45"/>
      <c r="ROO568" s="46"/>
      <c r="ROP568" s="47"/>
      <c r="ROQ568" s="80"/>
      <c r="ROR568" s="49"/>
      <c r="ROS568" s="43"/>
      <c r="ROT568" s="44"/>
      <c r="ROU568" s="45"/>
      <c r="ROV568" s="45"/>
      <c r="ROW568" s="46"/>
      <c r="ROX568" s="47"/>
      <c r="ROY568" s="80"/>
      <c r="ROZ568" s="49"/>
      <c r="RPA568" s="43"/>
      <c r="RPB568" s="44"/>
      <c r="RPC568" s="45"/>
      <c r="RPD568" s="45"/>
      <c r="RPE568" s="46"/>
      <c r="RPF568" s="47"/>
      <c r="RPG568" s="80"/>
      <c r="RPH568" s="49"/>
      <c r="RPI568" s="43"/>
      <c r="RPJ568" s="44"/>
      <c r="RPK568" s="45"/>
      <c r="RPL568" s="45"/>
      <c r="RPM568" s="46"/>
      <c r="RPN568" s="47"/>
      <c r="RPO568" s="80"/>
      <c r="RPP568" s="49"/>
      <c r="RPQ568" s="43"/>
      <c r="RPR568" s="44"/>
      <c r="RPS568" s="45"/>
      <c r="RPT568" s="45"/>
      <c r="RPU568" s="46"/>
      <c r="RPV568" s="47"/>
      <c r="RPW568" s="80"/>
      <c r="RPX568" s="49"/>
      <c r="RPY568" s="43"/>
      <c r="RPZ568" s="44"/>
      <c r="RQA568" s="45"/>
      <c r="RQB568" s="45"/>
      <c r="RQC568" s="46"/>
      <c r="RQD568" s="47"/>
      <c r="RQE568" s="80"/>
      <c r="RQF568" s="49"/>
      <c r="RQG568" s="43"/>
      <c r="RQH568" s="44"/>
      <c r="RQI568" s="45"/>
      <c r="RQJ568" s="45"/>
      <c r="RQK568" s="46"/>
      <c r="RQL568" s="47"/>
      <c r="RQM568" s="80"/>
      <c r="RQN568" s="49"/>
      <c r="RQO568" s="43"/>
      <c r="RQP568" s="44"/>
      <c r="RQQ568" s="45"/>
      <c r="RQR568" s="45"/>
      <c r="RQS568" s="46"/>
      <c r="RQT568" s="47"/>
      <c r="RQU568" s="80"/>
      <c r="RQV568" s="49"/>
      <c r="RQW568" s="43"/>
      <c r="RQX568" s="44"/>
      <c r="RQY568" s="45"/>
      <c r="RQZ568" s="45"/>
      <c r="RRA568" s="46"/>
      <c r="RRB568" s="47"/>
      <c r="RRC568" s="80"/>
      <c r="RRD568" s="49"/>
      <c r="RRE568" s="43"/>
      <c r="RRF568" s="44"/>
      <c r="RRG568" s="45"/>
      <c r="RRH568" s="45"/>
      <c r="RRI568" s="46"/>
      <c r="RRJ568" s="47"/>
      <c r="RRK568" s="80"/>
      <c r="RRL568" s="49"/>
      <c r="RRM568" s="43"/>
      <c r="RRN568" s="44"/>
      <c r="RRO568" s="45"/>
      <c r="RRP568" s="45"/>
      <c r="RRQ568" s="46"/>
      <c r="RRR568" s="47"/>
      <c r="RRS568" s="80"/>
      <c r="RRT568" s="49"/>
      <c r="RRU568" s="43"/>
      <c r="RRV568" s="44"/>
      <c r="RRW568" s="45"/>
      <c r="RRX568" s="45"/>
      <c r="RRY568" s="46"/>
      <c r="RRZ568" s="47"/>
      <c r="RSA568" s="80"/>
      <c r="RSB568" s="49"/>
      <c r="RSC568" s="43"/>
      <c r="RSD568" s="44"/>
      <c r="RSE568" s="45"/>
      <c r="RSF568" s="45"/>
      <c r="RSG568" s="46"/>
      <c r="RSH568" s="47"/>
      <c r="RSI568" s="80"/>
      <c r="RSJ568" s="49"/>
      <c r="RSK568" s="43"/>
      <c r="RSL568" s="44"/>
      <c r="RSM568" s="45"/>
      <c r="RSN568" s="45"/>
      <c r="RSO568" s="46"/>
      <c r="RSP568" s="47"/>
      <c r="RSQ568" s="80"/>
      <c r="RSR568" s="49"/>
      <c r="RSS568" s="43"/>
      <c r="RST568" s="44"/>
      <c r="RSU568" s="45"/>
      <c r="RSV568" s="45"/>
      <c r="RSW568" s="46"/>
      <c r="RSX568" s="47"/>
      <c r="RSY568" s="80"/>
      <c r="RSZ568" s="49"/>
      <c r="RTA568" s="43"/>
      <c r="RTB568" s="44"/>
      <c r="RTC568" s="45"/>
      <c r="RTD568" s="45"/>
      <c r="RTE568" s="46"/>
      <c r="RTF568" s="47"/>
      <c r="RTG568" s="80"/>
      <c r="RTH568" s="49"/>
      <c r="RTI568" s="43"/>
      <c r="RTJ568" s="44"/>
      <c r="RTK568" s="45"/>
      <c r="RTL568" s="45"/>
      <c r="RTM568" s="46"/>
      <c r="RTN568" s="47"/>
      <c r="RTO568" s="80"/>
      <c r="RTP568" s="49"/>
      <c r="RTQ568" s="43"/>
      <c r="RTR568" s="44"/>
      <c r="RTS568" s="45"/>
      <c r="RTT568" s="45"/>
      <c r="RTU568" s="46"/>
      <c r="RTV568" s="47"/>
      <c r="RTW568" s="80"/>
      <c r="RTX568" s="49"/>
      <c r="RTY568" s="43"/>
      <c r="RTZ568" s="44"/>
      <c r="RUA568" s="45"/>
      <c r="RUB568" s="45"/>
      <c r="RUC568" s="46"/>
      <c r="RUD568" s="47"/>
      <c r="RUE568" s="80"/>
      <c r="RUF568" s="49"/>
      <c r="RUG568" s="43"/>
      <c r="RUH568" s="44"/>
      <c r="RUI568" s="45"/>
      <c r="RUJ568" s="45"/>
      <c r="RUK568" s="46"/>
      <c r="RUL568" s="47"/>
      <c r="RUM568" s="80"/>
      <c r="RUN568" s="49"/>
      <c r="RUO568" s="43"/>
      <c r="RUP568" s="44"/>
      <c r="RUQ568" s="45"/>
      <c r="RUR568" s="45"/>
      <c r="RUS568" s="46"/>
      <c r="RUT568" s="47"/>
      <c r="RUU568" s="80"/>
      <c r="RUV568" s="49"/>
      <c r="RUW568" s="43"/>
      <c r="RUX568" s="44"/>
      <c r="RUY568" s="45"/>
      <c r="RUZ568" s="45"/>
      <c r="RVA568" s="46"/>
      <c r="RVB568" s="47"/>
      <c r="RVC568" s="80"/>
      <c r="RVD568" s="49"/>
      <c r="RVE568" s="43"/>
      <c r="RVF568" s="44"/>
      <c r="RVG568" s="45"/>
      <c r="RVH568" s="45"/>
      <c r="RVI568" s="46"/>
      <c r="RVJ568" s="47"/>
      <c r="RVK568" s="80"/>
      <c r="RVL568" s="49"/>
      <c r="RVM568" s="43"/>
      <c r="RVN568" s="44"/>
      <c r="RVO568" s="45"/>
      <c r="RVP568" s="45"/>
      <c r="RVQ568" s="46"/>
      <c r="RVR568" s="47"/>
      <c r="RVS568" s="80"/>
      <c r="RVT568" s="49"/>
      <c r="RVU568" s="43"/>
      <c r="RVV568" s="44"/>
      <c r="RVW568" s="45"/>
      <c r="RVX568" s="45"/>
      <c r="RVY568" s="46"/>
      <c r="RVZ568" s="47"/>
      <c r="RWA568" s="80"/>
      <c r="RWB568" s="49"/>
      <c r="RWC568" s="43"/>
      <c r="RWD568" s="44"/>
      <c r="RWE568" s="45"/>
      <c r="RWF568" s="45"/>
      <c r="RWG568" s="46"/>
      <c r="RWH568" s="47"/>
      <c r="RWI568" s="80"/>
      <c r="RWJ568" s="49"/>
      <c r="RWK568" s="43"/>
      <c r="RWL568" s="44"/>
      <c r="RWM568" s="45"/>
      <c r="RWN568" s="45"/>
      <c r="RWO568" s="46"/>
      <c r="RWP568" s="47"/>
      <c r="RWQ568" s="80"/>
      <c r="RWR568" s="49"/>
      <c r="RWS568" s="43"/>
      <c r="RWT568" s="44"/>
      <c r="RWU568" s="45"/>
      <c r="RWV568" s="45"/>
      <c r="RWW568" s="46"/>
      <c r="RWX568" s="47"/>
      <c r="RWY568" s="80"/>
      <c r="RWZ568" s="49"/>
      <c r="RXA568" s="43"/>
      <c r="RXB568" s="44"/>
      <c r="RXC568" s="45"/>
      <c r="RXD568" s="45"/>
      <c r="RXE568" s="46"/>
      <c r="RXF568" s="47"/>
      <c r="RXG568" s="80"/>
      <c r="RXH568" s="49"/>
      <c r="RXI568" s="43"/>
      <c r="RXJ568" s="44"/>
      <c r="RXK568" s="45"/>
      <c r="RXL568" s="45"/>
      <c r="RXM568" s="46"/>
      <c r="RXN568" s="47"/>
      <c r="RXO568" s="80"/>
      <c r="RXP568" s="49"/>
      <c r="RXQ568" s="43"/>
      <c r="RXR568" s="44"/>
      <c r="RXS568" s="45"/>
      <c r="RXT568" s="45"/>
      <c r="RXU568" s="46"/>
      <c r="RXV568" s="47"/>
      <c r="RXW568" s="80"/>
      <c r="RXX568" s="49"/>
      <c r="RXY568" s="43"/>
      <c r="RXZ568" s="44"/>
      <c r="RYA568" s="45"/>
      <c r="RYB568" s="45"/>
      <c r="RYC568" s="46"/>
      <c r="RYD568" s="47"/>
      <c r="RYE568" s="80"/>
      <c r="RYF568" s="49"/>
      <c r="RYG568" s="43"/>
      <c r="RYH568" s="44"/>
      <c r="RYI568" s="45"/>
      <c r="RYJ568" s="45"/>
      <c r="RYK568" s="46"/>
      <c r="RYL568" s="47"/>
      <c r="RYM568" s="80"/>
      <c r="RYN568" s="49"/>
      <c r="RYO568" s="43"/>
      <c r="RYP568" s="44"/>
      <c r="RYQ568" s="45"/>
      <c r="RYR568" s="45"/>
      <c r="RYS568" s="46"/>
      <c r="RYT568" s="47"/>
      <c r="RYU568" s="80"/>
      <c r="RYV568" s="49"/>
      <c r="RYW568" s="43"/>
      <c r="RYX568" s="44"/>
      <c r="RYY568" s="45"/>
      <c r="RYZ568" s="45"/>
      <c r="RZA568" s="46"/>
      <c r="RZB568" s="47"/>
      <c r="RZC568" s="80"/>
      <c r="RZD568" s="49"/>
      <c r="RZE568" s="43"/>
      <c r="RZF568" s="44"/>
      <c r="RZG568" s="45"/>
      <c r="RZH568" s="45"/>
      <c r="RZI568" s="46"/>
      <c r="RZJ568" s="47"/>
      <c r="RZK568" s="80"/>
      <c r="RZL568" s="49"/>
      <c r="RZM568" s="43"/>
      <c r="RZN568" s="44"/>
      <c r="RZO568" s="45"/>
      <c r="RZP568" s="45"/>
      <c r="RZQ568" s="46"/>
      <c r="RZR568" s="47"/>
      <c r="RZS568" s="80"/>
      <c r="RZT568" s="49"/>
      <c r="RZU568" s="43"/>
      <c r="RZV568" s="44"/>
      <c r="RZW568" s="45"/>
      <c r="RZX568" s="45"/>
      <c r="RZY568" s="46"/>
      <c r="RZZ568" s="47"/>
      <c r="SAA568" s="80"/>
      <c r="SAB568" s="49"/>
      <c r="SAC568" s="43"/>
      <c r="SAD568" s="44"/>
      <c r="SAE568" s="45"/>
      <c r="SAF568" s="45"/>
      <c r="SAG568" s="46"/>
      <c r="SAH568" s="47"/>
      <c r="SAI568" s="80"/>
      <c r="SAJ568" s="49"/>
      <c r="SAK568" s="43"/>
      <c r="SAL568" s="44"/>
      <c r="SAM568" s="45"/>
      <c r="SAN568" s="45"/>
      <c r="SAO568" s="46"/>
      <c r="SAP568" s="47"/>
      <c r="SAQ568" s="80"/>
      <c r="SAR568" s="49"/>
      <c r="SAS568" s="43"/>
      <c r="SAT568" s="44"/>
      <c r="SAU568" s="45"/>
      <c r="SAV568" s="45"/>
      <c r="SAW568" s="46"/>
      <c r="SAX568" s="47"/>
      <c r="SAY568" s="80"/>
      <c r="SAZ568" s="49"/>
      <c r="SBA568" s="43"/>
      <c r="SBB568" s="44"/>
      <c r="SBC568" s="45"/>
      <c r="SBD568" s="45"/>
      <c r="SBE568" s="46"/>
      <c r="SBF568" s="47"/>
      <c r="SBG568" s="80"/>
      <c r="SBH568" s="49"/>
      <c r="SBI568" s="43"/>
      <c r="SBJ568" s="44"/>
      <c r="SBK568" s="45"/>
      <c r="SBL568" s="45"/>
      <c r="SBM568" s="46"/>
      <c r="SBN568" s="47"/>
      <c r="SBO568" s="80"/>
      <c r="SBP568" s="49"/>
      <c r="SBQ568" s="43"/>
      <c r="SBR568" s="44"/>
      <c r="SBS568" s="45"/>
      <c r="SBT568" s="45"/>
      <c r="SBU568" s="46"/>
      <c r="SBV568" s="47"/>
      <c r="SBW568" s="80"/>
      <c r="SBX568" s="49"/>
      <c r="SBY568" s="43"/>
      <c r="SBZ568" s="44"/>
      <c r="SCA568" s="45"/>
      <c r="SCB568" s="45"/>
      <c r="SCC568" s="46"/>
      <c r="SCD568" s="47"/>
      <c r="SCE568" s="80"/>
      <c r="SCF568" s="49"/>
      <c r="SCG568" s="43"/>
      <c r="SCH568" s="44"/>
      <c r="SCI568" s="45"/>
      <c r="SCJ568" s="45"/>
      <c r="SCK568" s="46"/>
      <c r="SCL568" s="47"/>
      <c r="SCM568" s="80"/>
      <c r="SCN568" s="49"/>
      <c r="SCO568" s="43"/>
      <c r="SCP568" s="44"/>
      <c r="SCQ568" s="45"/>
      <c r="SCR568" s="45"/>
      <c r="SCS568" s="46"/>
      <c r="SCT568" s="47"/>
      <c r="SCU568" s="80"/>
      <c r="SCV568" s="49"/>
      <c r="SCW568" s="43"/>
      <c r="SCX568" s="44"/>
      <c r="SCY568" s="45"/>
      <c r="SCZ568" s="45"/>
      <c r="SDA568" s="46"/>
      <c r="SDB568" s="47"/>
      <c r="SDC568" s="80"/>
      <c r="SDD568" s="49"/>
      <c r="SDE568" s="43"/>
      <c r="SDF568" s="44"/>
      <c r="SDG568" s="45"/>
      <c r="SDH568" s="45"/>
      <c r="SDI568" s="46"/>
      <c r="SDJ568" s="47"/>
      <c r="SDK568" s="80"/>
      <c r="SDL568" s="49"/>
      <c r="SDM568" s="43"/>
      <c r="SDN568" s="44"/>
      <c r="SDO568" s="45"/>
      <c r="SDP568" s="45"/>
      <c r="SDQ568" s="46"/>
      <c r="SDR568" s="47"/>
      <c r="SDS568" s="80"/>
      <c r="SDT568" s="49"/>
      <c r="SDU568" s="43"/>
      <c r="SDV568" s="44"/>
      <c r="SDW568" s="45"/>
      <c r="SDX568" s="45"/>
      <c r="SDY568" s="46"/>
      <c r="SDZ568" s="47"/>
      <c r="SEA568" s="80"/>
      <c r="SEB568" s="49"/>
      <c r="SEC568" s="43"/>
      <c r="SED568" s="44"/>
      <c r="SEE568" s="45"/>
      <c r="SEF568" s="45"/>
      <c r="SEG568" s="46"/>
      <c r="SEH568" s="47"/>
      <c r="SEI568" s="80"/>
      <c r="SEJ568" s="49"/>
      <c r="SEK568" s="43"/>
      <c r="SEL568" s="44"/>
      <c r="SEM568" s="45"/>
      <c r="SEN568" s="45"/>
      <c r="SEO568" s="46"/>
      <c r="SEP568" s="47"/>
      <c r="SEQ568" s="80"/>
      <c r="SER568" s="49"/>
      <c r="SES568" s="43"/>
      <c r="SET568" s="44"/>
      <c r="SEU568" s="45"/>
      <c r="SEV568" s="45"/>
      <c r="SEW568" s="46"/>
      <c r="SEX568" s="47"/>
      <c r="SEY568" s="80"/>
      <c r="SEZ568" s="49"/>
      <c r="SFA568" s="43"/>
      <c r="SFB568" s="44"/>
      <c r="SFC568" s="45"/>
      <c r="SFD568" s="45"/>
      <c r="SFE568" s="46"/>
      <c r="SFF568" s="47"/>
      <c r="SFG568" s="80"/>
      <c r="SFH568" s="49"/>
      <c r="SFI568" s="43"/>
      <c r="SFJ568" s="44"/>
      <c r="SFK568" s="45"/>
      <c r="SFL568" s="45"/>
      <c r="SFM568" s="46"/>
      <c r="SFN568" s="47"/>
      <c r="SFO568" s="80"/>
      <c r="SFP568" s="49"/>
      <c r="SFQ568" s="43"/>
      <c r="SFR568" s="44"/>
      <c r="SFS568" s="45"/>
      <c r="SFT568" s="45"/>
      <c r="SFU568" s="46"/>
      <c r="SFV568" s="47"/>
      <c r="SFW568" s="80"/>
      <c r="SFX568" s="49"/>
      <c r="SFY568" s="43"/>
      <c r="SFZ568" s="44"/>
      <c r="SGA568" s="45"/>
      <c r="SGB568" s="45"/>
      <c r="SGC568" s="46"/>
      <c r="SGD568" s="47"/>
      <c r="SGE568" s="80"/>
      <c r="SGF568" s="49"/>
      <c r="SGG568" s="43"/>
      <c r="SGH568" s="44"/>
      <c r="SGI568" s="45"/>
      <c r="SGJ568" s="45"/>
      <c r="SGK568" s="46"/>
      <c r="SGL568" s="47"/>
      <c r="SGM568" s="80"/>
      <c r="SGN568" s="49"/>
      <c r="SGO568" s="43"/>
      <c r="SGP568" s="44"/>
      <c r="SGQ568" s="45"/>
      <c r="SGR568" s="45"/>
      <c r="SGS568" s="46"/>
      <c r="SGT568" s="47"/>
      <c r="SGU568" s="80"/>
      <c r="SGV568" s="49"/>
      <c r="SGW568" s="43"/>
      <c r="SGX568" s="44"/>
      <c r="SGY568" s="45"/>
      <c r="SGZ568" s="45"/>
      <c r="SHA568" s="46"/>
      <c r="SHB568" s="47"/>
      <c r="SHC568" s="80"/>
      <c r="SHD568" s="49"/>
      <c r="SHE568" s="43"/>
      <c r="SHF568" s="44"/>
      <c r="SHG568" s="45"/>
      <c r="SHH568" s="45"/>
      <c r="SHI568" s="46"/>
      <c r="SHJ568" s="47"/>
      <c r="SHK568" s="80"/>
      <c r="SHL568" s="49"/>
      <c r="SHM568" s="43"/>
      <c r="SHN568" s="44"/>
      <c r="SHO568" s="45"/>
      <c r="SHP568" s="45"/>
      <c r="SHQ568" s="46"/>
      <c r="SHR568" s="47"/>
      <c r="SHS568" s="80"/>
      <c r="SHT568" s="49"/>
      <c r="SHU568" s="43"/>
      <c r="SHV568" s="44"/>
      <c r="SHW568" s="45"/>
      <c r="SHX568" s="45"/>
      <c r="SHY568" s="46"/>
      <c r="SHZ568" s="47"/>
      <c r="SIA568" s="80"/>
      <c r="SIB568" s="49"/>
      <c r="SIC568" s="43"/>
      <c r="SID568" s="44"/>
      <c r="SIE568" s="45"/>
      <c r="SIF568" s="45"/>
      <c r="SIG568" s="46"/>
      <c r="SIH568" s="47"/>
      <c r="SII568" s="80"/>
      <c r="SIJ568" s="49"/>
      <c r="SIK568" s="43"/>
      <c r="SIL568" s="44"/>
      <c r="SIM568" s="45"/>
      <c r="SIN568" s="45"/>
      <c r="SIO568" s="46"/>
      <c r="SIP568" s="47"/>
      <c r="SIQ568" s="80"/>
      <c r="SIR568" s="49"/>
      <c r="SIS568" s="43"/>
      <c r="SIT568" s="44"/>
      <c r="SIU568" s="45"/>
      <c r="SIV568" s="45"/>
      <c r="SIW568" s="46"/>
      <c r="SIX568" s="47"/>
      <c r="SIY568" s="80"/>
      <c r="SIZ568" s="49"/>
      <c r="SJA568" s="43"/>
      <c r="SJB568" s="44"/>
      <c r="SJC568" s="45"/>
      <c r="SJD568" s="45"/>
      <c r="SJE568" s="46"/>
      <c r="SJF568" s="47"/>
      <c r="SJG568" s="80"/>
      <c r="SJH568" s="49"/>
      <c r="SJI568" s="43"/>
      <c r="SJJ568" s="44"/>
      <c r="SJK568" s="45"/>
      <c r="SJL568" s="45"/>
      <c r="SJM568" s="46"/>
      <c r="SJN568" s="47"/>
      <c r="SJO568" s="80"/>
      <c r="SJP568" s="49"/>
      <c r="SJQ568" s="43"/>
      <c r="SJR568" s="44"/>
      <c r="SJS568" s="45"/>
      <c r="SJT568" s="45"/>
      <c r="SJU568" s="46"/>
      <c r="SJV568" s="47"/>
      <c r="SJW568" s="80"/>
      <c r="SJX568" s="49"/>
      <c r="SJY568" s="43"/>
      <c r="SJZ568" s="44"/>
      <c r="SKA568" s="45"/>
      <c r="SKB568" s="45"/>
      <c r="SKC568" s="46"/>
      <c r="SKD568" s="47"/>
      <c r="SKE568" s="80"/>
      <c r="SKF568" s="49"/>
      <c r="SKG568" s="43"/>
      <c r="SKH568" s="44"/>
      <c r="SKI568" s="45"/>
      <c r="SKJ568" s="45"/>
      <c r="SKK568" s="46"/>
      <c r="SKL568" s="47"/>
      <c r="SKM568" s="80"/>
      <c r="SKN568" s="49"/>
      <c r="SKO568" s="43"/>
      <c r="SKP568" s="44"/>
      <c r="SKQ568" s="45"/>
      <c r="SKR568" s="45"/>
      <c r="SKS568" s="46"/>
      <c r="SKT568" s="47"/>
      <c r="SKU568" s="80"/>
      <c r="SKV568" s="49"/>
      <c r="SKW568" s="43"/>
      <c r="SKX568" s="44"/>
      <c r="SKY568" s="45"/>
      <c r="SKZ568" s="45"/>
      <c r="SLA568" s="46"/>
      <c r="SLB568" s="47"/>
      <c r="SLC568" s="80"/>
      <c r="SLD568" s="49"/>
      <c r="SLE568" s="43"/>
      <c r="SLF568" s="44"/>
      <c r="SLG568" s="45"/>
      <c r="SLH568" s="45"/>
      <c r="SLI568" s="46"/>
      <c r="SLJ568" s="47"/>
      <c r="SLK568" s="80"/>
      <c r="SLL568" s="49"/>
      <c r="SLM568" s="43"/>
      <c r="SLN568" s="44"/>
      <c r="SLO568" s="45"/>
      <c r="SLP568" s="45"/>
      <c r="SLQ568" s="46"/>
      <c r="SLR568" s="47"/>
      <c r="SLS568" s="80"/>
      <c r="SLT568" s="49"/>
      <c r="SLU568" s="43"/>
      <c r="SLV568" s="44"/>
      <c r="SLW568" s="45"/>
      <c r="SLX568" s="45"/>
      <c r="SLY568" s="46"/>
      <c r="SLZ568" s="47"/>
      <c r="SMA568" s="80"/>
      <c r="SMB568" s="49"/>
      <c r="SMC568" s="43"/>
      <c r="SMD568" s="44"/>
      <c r="SME568" s="45"/>
      <c r="SMF568" s="45"/>
      <c r="SMG568" s="46"/>
      <c r="SMH568" s="47"/>
      <c r="SMI568" s="80"/>
      <c r="SMJ568" s="49"/>
      <c r="SMK568" s="43"/>
      <c r="SML568" s="44"/>
      <c r="SMM568" s="45"/>
      <c r="SMN568" s="45"/>
      <c r="SMO568" s="46"/>
      <c r="SMP568" s="47"/>
      <c r="SMQ568" s="80"/>
      <c r="SMR568" s="49"/>
      <c r="SMS568" s="43"/>
      <c r="SMT568" s="44"/>
      <c r="SMU568" s="45"/>
      <c r="SMV568" s="45"/>
      <c r="SMW568" s="46"/>
      <c r="SMX568" s="47"/>
      <c r="SMY568" s="80"/>
      <c r="SMZ568" s="49"/>
      <c r="SNA568" s="43"/>
      <c r="SNB568" s="44"/>
      <c r="SNC568" s="45"/>
      <c r="SND568" s="45"/>
      <c r="SNE568" s="46"/>
      <c r="SNF568" s="47"/>
      <c r="SNG568" s="80"/>
      <c r="SNH568" s="49"/>
      <c r="SNI568" s="43"/>
      <c r="SNJ568" s="44"/>
      <c r="SNK568" s="45"/>
      <c r="SNL568" s="45"/>
      <c r="SNM568" s="46"/>
      <c r="SNN568" s="47"/>
      <c r="SNO568" s="80"/>
      <c r="SNP568" s="49"/>
      <c r="SNQ568" s="43"/>
      <c r="SNR568" s="44"/>
      <c r="SNS568" s="45"/>
      <c r="SNT568" s="45"/>
      <c r="SNU568" s="46"/>
      <c r="SNV568" s="47"/>
      <c r="SNW568" s="80"/>
      <c r="SNX568" s="49"/>
      <c r="SNY568" s="43"/>
      <c r="SNZ568" s="44"/>
      <c r="SOA568" s="45"/>
      <c r="SOB568" s="45"/>
      <c r="SOC568" s="46"/>
      <c r="SOD568" s="47"/>
      <c r="SOE568" s="80"/>
      <c r="SOF568" s="49"/>
      <c r="SOG568" s="43"/>
      <c r="SOH568" s="44"/>
      <c r="SOI568" s="45"/>
      <c r="SOJ568" s="45"/>
      <c r="SOK568" s="46"/>
      <c r="SOL568" s="47"/>
      <c r="SOM568" s="80"/>
      <c r="SON568" s="49"/>
      <c r="SOO568" s="43"/>
      <c r="SOP568" s="44"/>
      <c r="SOQ568" s="45"/>
      <c r="SOR568" s="45"/>
      <c r="SOS568" s="46"/>
      <c r="SOT568" s="47"/>
      <c r="SOU568" s="80"/>
      <c r="SOV568" s="49"/>
      <c r="SOW568" s="43"/>
      <c r="SOX568" s="44"/>
      <c r="SOY568" s="45"/>
      <c r="SOZ568" s="45"/>
      <c r="SPA568" s="46"/>
      <c r="SPB568" s="47"/>
      <c r="SPC568" s="80"/>
      <c r="SPD568" s="49"/>
      <c r="SPE568" s="43"/>
      <c r="SPF568" s="44"/>
      <c r="SPG568" s="45"/>
      <c r="SPH568" s="45"/>
      <c r="SPI568" s="46"/>
      <c r="SPJ568" s="47"/>
      <c r="SPK568" s="80"/>
      <c r="SPL568" s="49"/>
      <c r="SPM568" s="43"/>
      <c r="SPN568" s="44"/>
      <c r="SPO568" s="45"/>
      <c r="SPP568" s="45"/>
      <c r="SPQ568" s="46"/>
      <c r="SPR568" s="47"/>
      <c r="SPS568" s="80"/>
      <c r="SPT568" s="49"/>
      <c r="SPU568" s="43"/>
      <c r="SPV568" s="44"/>
      <c r="SPW568" s="45"/>
      <c r="SPX568" s="45"/>
      <c r="SPY568" s="46"/>
      <c r="SPZ568" s="47"/>
      <c r="SQA568" s="80"/>
      <c r="SQB568" s="49"/>
      <c r="SQC568" s="43"/>
      <c r="SQD568" s="44"/>
      <c r="SQE568" s="45"/>
      <c r="SQF568" s="45"/>
      <c r="SQG568" s="46"/>
      <c r="SQH568" s="47"/>
      <c r="SQI568" s="80"/>
      <c r="SQJ568" s="49"/>
      <c r="SQK568" s="43"/>
      <c r="SQL568" s="44"/>
      <c r="SQM568" s="45"/>
      <c r="SQN568" s="45"/>
      <c r="SQO568" s="46"/>
      <c r="SQP568" s="47"/>
      <c r="SQQ568" s="80"/>
      <c r="SQR568" s="49"/>
      <c r="SQS568" s="43"/>
      <c r="SQT568" s="44"/>
      <c r="SQU568" s="45"/>
      <c r="SQV568" s="45"/>
      <c r="SQW568" s="46"/>
      <c r="SQX568" s="47"/>
      <c r="SQY568" s="80"/>
      <c r="SQZ568" s="49"/>
      <c r="SRA568" s="43"/>
      <c r="SRB568" s="44"/>
      <c r="SRC568" s="45"/>
      <c r="SRD568" s="45"/>
      <c r="SRE568" s="46"/>
      <c r="SRF568" s="47"/>
      <c r="SRG568" s="80"/>
      <c r="SRH568" s="49"/>
      <c r="SRI568" s="43"/>
      <c r="SRJ568" s="44"/>
      <c r="SRK568" s="45"/>
      <c r="SRL568" s="45"/>
      <c r="SRM568" s="46"/>
      <c r="SRN568" s="47"/>
      <c r="SRO568" s="80"/>
      <c r="SRP568" s="49"/>
      <c r="SRQ568" s="43"/>
      <c r="SRR568" s="44"/>
      <c r="SRS568" s="45"/>
      <c r="SRT568" s="45"/>
      <c r="SRU568" s="46"/>
      <c r="SRV568" s="47"/>
      <c r="SRW568" s="80"/>
      <c r="SRX568" s="49"/>
      <c r="SRY568" s="43"/>
      <c r="SRZ568" s="44"/>
      <c r="SSA568" s="45"/>
      <c r="SSB568" s="45"/>
      <c r="SSC568" s="46"/>
      <c r="SSD568" s="47"/>
      <c r="SSE568" s="80"/>
      <c r="SSF568" s="49"/>
      <c r="SSG568" s="43"/>
      <c r="SSH568" s="44"/>
      <c r="SSI568" s="45"/>
      <c r="SSJ568" s="45"/>
      <c r="SSK568" s="46"/>
      <c r="SSL568" s="47"/>
      <c r="SSM568" s="80"/>
      <c r="SSN568" s="49"/>
      <c r="SSO568" s="43"/>
      <c r="SSP568" s="44"/>
      <c r="SSQ568" s="45"/>
      <c r="SSR568" s="45"/>
      <c r="SSS568" s="46"/>
      <c r="SST568" s="47"/>
      <c r="SSU568" s="80"/>
      <c r="SSV568" s="49"/>
      <c r="SSW568" s="43"/>
      <c r="SSX568" s="44"/>
      <c r="SSY568" s="45"/>
      <c r="SSZ568" s="45"/>
      <c r="STA568" s="46"/>
      <c r="STB568" s="47"/>
      <c r="STC568" s="80"/>
      <c r="STD568" s="49"/>
      <c r="STE568" s="43"/>
      <c r="STF568" s="44"/>
      <c r="STG568" s="45"/>
      <c r="STH568" s="45"/>
      <c r="STI568" s="46"/>
      <c r="STJ568" s="47"/>
      <c r="STK568" s="80"/>
      <c r="STL568" s="49"/>
      <c r="STM568" s="43"/>
      <c r="STN568" s="44"/>
      <c r="STO568" s="45"/>
      <c r="STP568" s="45"/>
      <c r="STQ568" s="46"/>
      <c r="STR568" s="47"/>
      <c r="STS568" s="80"/>
      <c r="STT568" s="49"/>
      <c r="STU568" s="43"/>
      <c r="STV568" s="44"/>
      <c r="STW568" s="45"/>
      <c r="STX568" s="45"/>
      <c r="STY568" s="46"/>
      <c r="STZ568" s="47"/>
      <c r="SUA568" s="80"/>
      <c r="SUB568" s="49"/>
      <c r="SUC568" s="43"/>
      <c r="SUD568" s="44"/>
      <c r="SUE568" s="45"/>
      <c r="SUF568" s="45"/>
      <c r="SUG568" s="46"/>
      <c r="SUH568" s="47"/>
      <c r="SUI568" s="80"/>
      <c r="SUJ568" s="49"/>
      <c r="SUK568" s="43"/>
      <c r="SUL568" s="44"/>
      <c r="SUM568" s="45"/>
      <c r="SUN568" s="45"/>
      <c r="SUO568" s="46"/>
      <c r="SUP568" s="47"/>
      <c r="SUQ568" s="80"/>
      <c r="SUR568" s="49"/>
      <c r="SUS568" s="43"/>
      <c r="SUT568" s="44"/>
      <c r="SUU568" s="45"/>
      <c r="SUV568" s="45"/>
      <c r="SUW568" s="46"/>
      <c r="SUX568" s="47"/>
      <c r="SUY568" s="80"/>
      <c r="SUZ568" s="49"/>
      <c r="SVA568" s="43"/>
      <c r="SVB568" s="44"/>
      <c r="SVC568" s="45"/>
      <c r="SVD568" s="45"/>
      <c r="SVE568" s="46"/>
      <c r="SVF568" s="47"/>
      <c r="SVG568" s="80"/>
      <c r="SVH568" s="49"/>
      <c r="SVI568" s="43"/>
      <c r="SVJ568" s="44"/>
      <c r="SVK568" s="45"/>
      <c r="SVL568" s="45"/>
      <c r="SVM568" s="46"/>
      <c r="SVN568" s="47"/>
      <c r="SVO568" s="80"/>
      <c r="SVP568" s="49"/>
      <c r="SVQ568" s="43"/>
      <c r="SVR568" s="44"/>
      <c r="SVS568" s="45"/>
      <c r="SVT568" s="45"/>
      <c r="SVU568" s="46"/>
      <c r="SVV568" s="47"/>
      <c r="SVW568" s="80"/>
      <c r="SVX568" s="49"/>
      <c r="SVY568" s="43"/>
      <c r="SVZ568" s="44"/>
      <c r="SWA568" s="45"/>
      <c r="SWB568" s="45"/>
      <c r="SWC568" s="46"/>
      <c r="SWD568" s="47"/>
      <c r="SWE568" s="80"/>
      <c r="SWF568" s="49"/>
      <c r="SWG568" s="43"/>
      <c r="SWH568" s="44"/>
      <c r="SWI568" s="45"/>
      <c r="SWJ568" s="45"/>
      <c r="SWK568" s="46"/>
      <c r="SWL568" s="47"/>
      <c r="SWM568" s="80"/>
      <c r="SWN568" s="49"/>
      <c r="SWO568" s="43"/>
      <c r="SWP568" s="44"/>
      <c r="SWQ568" s="45"/>
      <c r="SWR568" s="45"/>
      <c r="SWS568" s="46"/>
      <c r="SWT568" s="47"/>
      <c r="SWU568" s="80"/>
      <c r="SWV568" s="49"/>
      <c r="SWW568" s="43"/>
      <c r="SWX568" s="44"/>
      <c r="SWY568" s="45"/>
      <c r="SWZ568" s="45"/>
      <c r="SXA568" s="46"/>
      <c r="SXB568" s="47"/>
      <c r="SXC568" s="80"/>
      <c r="SXD568" s="49"/>
      <c r="SXE568" s="43"/>
      <c r="SXF568" s="44"/>
      <c r="SXG568" s="45"/>
      <c r="SXH568" s="45"/>
      <c r="SXI568" s="46"/>
      <c r="SXJ568" s="47"/>
      <c r="SXK568" s="80"/>
      <c r="SXL568" s="49"/>
      <c r="SXM568" s="43"/>
      <c r="SXN568" s="44"/>
      <c r="SXO568" s="45"/>
      <c r="SXP568" s="45"/>
      <c r="SXQ568" s="46"/>
      <c r="SXR568" s="47"/>
      <c r="SXS568" s="80"/>
      <c r="SXT568" s="49"/>
      <c r="SXU568" s="43"/>
      <c r="SXV568" s="44"/>
      <c r="SXW568" s="45"/>
      <c r="SXX568" s="45"/>
      <c r="SXY568" s="46"/>
      <c r="SXZ568" s="47"/>
      <c r="SYA568" s="80"/>
      <c r="SYB568" s="49"/>
      <c r="SYC568" s="43"/>
      <c r="SYD568" s="44"/>
      <c r="SYE568" s="45"/>
      <c r="SYF568" s="45"/>
      <c r="SYG568" s="46"/>
      <c r="SYH568" s="47"/>
      <c r="SYI568" s="80"/>
      <c r="SYJ568" s="49"/>
      <c r="SYK568" s="43"/>
      <c r="SYL568" s="44"/>
      <c r="SYM568" s="45"/>
      <c r="SYN568" s="45"/>
      <c r="SYO568" s="46"/>
      <c r="SYP568" s="47"/>
      <c r="SYQ568" s="80"/>
      <c r="SYR568" s="49"/>
      <c r="SYS568" s="43"/>
      <c r="SYT568" s="44"/>
      <c r="SYU568" s="45"/>
      <c r="SYV568" s="45"/>
      <c r="SYW568" s="46"/>
      <c r="SYX568" s="47"/>
      <c r="SYY568" s="80"/>
      <c r="SYZ568" s="49"/>
      <c r="SZA568" s="43"/>
      <c r="SZB568" s="44"/>
      <c r="SZC568" s="45"/>
      <c r="SZD568" s="45"/>
      <c r="SZE568" s="46"/>
      <c r="SZF568" s="47"/>
      <c r="SZG568" s="80"/>
      <c r="SZH568" s="49"/>
      <c r="SZI568" s="43"/>
      <c r="SZJ568" s="44"/>
      <c r="SZK568" s="45"/>
      <c r="SZL568" s="45"/>
      <c r="SZM568" s="46"/>
      <c r="SZN568" s="47"/>
      <c r="SZO568" s="80"/>
      <c r="SZP568" s="49"/>
      <c r="SZQ568" s="43"/>
      <c r="SZR568" s="44"/>
      <c r="SZS568" s="45"/>
      <c r="SZT568" s="45"/>
      <c r="SZU568" s="46"/>
      <c r="SZV568" s="47"/>
      <c r="SZW568" s="80"/>
      <c r="SZX568" s="49"/>
      <c r="SZY568" s="43"/>
      <c r="SZZ568" s="44"/>
      <c r="TAA568" s="45"/>
      <c r="TAB568" s="45"/>
      <c r="TAC568" s="46"/>
      <c r="TAD568" s="47"/>
      <c r="TAE568" s="80"/>
      <c r="TAF568" s="49"/>
      <c r="TAG568" s="43"/>
      <c r="TAH568" s="44"/>
      <c r="TAI568" s="45"/>
      <c r="TAJ568" s="45"/>
      <c r="TAK568" s="46"/>
      <c r="TAL568" s="47"/>
      <c r="TAM568" s="80"/>
      <c r="TAN568" s="49"/>
      <c r="TAO568" s="43"/>
      <c r="TAP568" s="44"/>
      <c r="TAQ568" s="45"/>
      <c r="TAR568" s="45"/>
      <c r="TAS568" s="46"/>
      <c r="TAT568" s="47"/>
      <c r="TAU568" s="80"/>
      <c r="TAV568" s="49"/>
      <c r="TAW568" s="43"/>
      <c r="TAX568" s="44"/>
      <c r="TAY568" s="45"/>
      <c r="TAZ568" s="45"/>
      <c r="TBA568" s="46"/>
      <c r="TBB568" s="47"/>
      <c r="TBC568" s="80"/>
      <c r="TBD568" s="49"/>
      <c r="TBE568" s="43"/>
      <c r="TBF568" s="44"/>
      <c r="TBG568" s="45"/>
      <c r="TBH568" s="45"/>
      <c r="TBI568" s="46"/>
      <c r="TBJ568" s="47"/>
      <c r="TBK568" s="80"/>
      <c r="TBL568" s="49"/>
      <c r="TBM568" s="43"/>
      <c r="TBN568" s="44"/>
      <c r="TBO568" s="45"/>
      <c r="TBP568" s="45"/>
      <c r="TBQ568" s="46"/>
      <c r="TBR568" s="47"/>
      <c r="TBS568" s="80"/>
      <c r="TBT568" s="49"/>
      <c r="TBU568" s="43"/>
      <c r="TBV568" s="44"/>
      <c r="TBW568" s="45"/>
      <c r="TBX568" s="45"/>
      <c r="TBY568" s="46"/>
      <c r="TBZ568" s="47"/>
      <c r="TCA568" s="80"/>
      <c r="TCB568" s="49"/>
      <c r="TCC568" s="43"/>
      <c r="TCD568" s="44"/>
      <c r="TCE568" s="45"/>
      <c r="TCF568" s="45"/>
      <c r="TCG568" s="46"/>
      <c r="TCH568" s="47"/>
      <c r="TCI568" s="80"/>
      <c r="TCJ568" s="49"/>
      <c r="TCK568" s="43"/>
      <c r="TCL568" s="44"/>
      <c r="TCM568" s="45"/>
      <c r="TCN568" s="45"/>
      <c r="TCO568" s="46"/>
      <c r="TCP568" s="47"/>
      <c r="TCQ568" s="80"/>
      <c r="TCR568" s="49"/>
      <c r="TCS568" s="43"/>
      <c r="TCT568" s="44"/>
      <c r="TCU568" s="45"/>
      <c r="TCV568" s="45"/>
      <c r="TCW568" s="46"/>
      <c r="TCX568" s="47"/>
      <c r="TCY568" s="80"/>
      <c r="TCZ568" s="49"/>
      <c r="TDA568" s="43"/>
      <c r="TDB568" s="44"/>
      <c r="TDC568" s="45"/>
      <c r="TDD568" s="45"/>
      <c r="TDE568" s="46"/>
      <c r="TDF568" s="47"/>
      <c r="TDG568" s="80"/>
      <c r="TDH568" s="49"/>
      <c r="TDI568" s="43"/>
      <c r="TDJ568" s="44"/>
      <c r="TDK568" s="45"/>
      <c r="TDL568" s="45"/>
      <c r="TDM568" s="46"/>
      <c r="TDN568" s="47"/>
      <c r="TDO568" s="80"/>
      <c r="TDP568" s="49"/>
      <c r="TDQ568" s="43"/>
      <c r="TDR568" s="44"/>
      <c r="TDS568" s="45"/>
      <c r="TDT568" s="45"/>
      <c r="TDU568" s="46"/>
      <c r="TDV568" s="47"/>
      <c r="TDW568" s="80"/>
      <c r="TDX568" s="49"/>
      <c r="TDY568" s="43"/>
      <c r="TDZ568" s="44"/>
      <c r="TEA568" s="45"/>
      <c r="TEB568" s="45"/>
      <c r="TEC568" s="46"/>
      <c r="TED568" s="47"/>
      <c r="TEE568" s="80"/>
      <c r="TEF568" s="49"/>
      <c r="TEG568" s="43"/>
      <c r="TEH568" s="44"/>
      <c r="TEI568" s="45"/>
      <c r="TEJ568" s="45"/>
      <c r="TEK568" s="46"/>
      <c r="TEL568" s="47"/>
      <c r="TEM568" s="80"/>
      <c r="TEN568" s="49"/>
      <c r="TEO568" s="43"/>
      <c r="TEP568" s="44"/>
      <c r="TEQ568" s="45"/>
      <c r="TER568" s="45"/>
      <c r="TES568" s="46"/>
      <c r="TET568" s="47"/>
      <c r="TEU568" s="80"/>
      <c r="TEV568" s="49"/>
      <c r="TEW568" s="43"/>
      <c r="TEX568" s="44"/>
      <c r="TEY568" s="45"/>
      <c r="TEZ568" s="45"/>
      <c r="TFA568" s="46"/>
      <c r="TFB568" s="47"/>
      <c r="TFC568" s="80"/>
      <c r="TFD568" s="49"/>
      <c r="TFE568" s="43"/>
      <c r="TFF568" s="44"/>
      <c r="TFG568" s="45"/>
      <c r="TFH568" s="45"/>
      <c r="TFI568" s="46"/>
      <c r="TFJ568" s="47"/>
      <c r="TFK568" s="80"/>
      <c r="TFL568" s="49"/>
      <c r="TFM568" s="43"/>
      <c r="TFN568" s="44"/>
      <c r="TFO568" s="45"/>
      <c r="TFP568" s="45"/>
      <c r="TFQ568" s="46"/>
      <c r="TFR568" s="47"/>
      <c r="TFS568" s="80"/>
      <c r="TFT568" s="49"/>
      <c r="TFU568" s="43"/>
      <c r="TFV568" s="44"/>
      <c r="TFW568" s="45"/>
      <c r="TFX568" s="45"/>
      <c r="TFY568" s="46"/>
      <c r="TFZ568" s="47"/>
      <c r="TGA568" s="80"/>
      <c r="TGB568" s="49"/>
      <c r="TGC568" s="43"/>
      <c r="TGD568" s="44"/>
      <c r="TGE568" s="45"/>
      <c r="TGF568" s="45"/>
      <c r="TGG568" s="46"/>
      <c r="TGH568" s="47"/>
      <c r="TGI568" s="80"/>
      <c r="TGJ568" s="49"/>
      <c r="TGK568" s="43"/>
      <c r="TGL568" s="44"/>
      <c r="TGM568" s="45"/>
      <c r="TGN568" s="45"/>
      <c r="TGO568" s="46"/>
      <c r="TGP568" s="47"/>
      <c r="TGQ568" s="80"/>
      <c r="TGR568" s="49"/>
      <c r="TGS568" s="43"/>
      <c r="TGT568" s="44"/>
      <c r="TGU568" s="45"/>
      <c r="TGV568" s="45"/>
      <c r="TGW568" s="46"/>
      <c r="TGX568" s="47"/>
      <c r="TGY568" s="80"/>
      <c r="TGZ568" s="49"/>
      <c r="THA568" s="43"/>
      <c r="THB568" s="44"/>
      <c r="THC568" s="45"/>
      <c r="THD568" s="45"/>
      <c r="THE568" s="46"/>
      <c r="THF568" s="47"/>
      <c r="THG568" s="80"/>
      <c r="THH568" s="49"/>
      <c r="THI568" s="43"/>
      <c r="THJ568" s="44"/>
      <c r="THK568" s="45"/>
      <c r="THL568" s="45"/>
      <c r="THM568" s="46"/>
      <c r="THN568" s="47"/>
      <c r="THO568" s="80"/>
      <c r="THP568" s="49"/>
      <c r="THQ568" s="43"/>
      <c r="THR568" s="44"/>
      <c r="THS568" s="45"/>
      <c r="THT568" s="45"/>
      <c r="THU568" s="46"/>
      <c r="THV568" s="47"/>
      <c r="THW568" s="80"/>
      <c r="THX568" s="49"/>
      <c r="THY568" s="43"/>
      <c r="THZ568" s="44"/>
      <c r="TIA568" s="45"/>
      <c r="TIB568" s="45"/>
      <c r="TIC568" s="46"/>
      <c r="TID568" s="47"/>
      <c r="TIE568" s="80"/>
      <c r="TIF568" s="49"/>
      <c r="TIG568" s="43"/>
      <c r="TIH568" s="44"/>
      <c r="TII568" s="45"/>
      <c r="TIJ568" s="45"/>
      <c r="TIK568" s="46"/>
      <c r="TIL568" s="47"/>
      <c r="TIM568" s="80"/>
      <c r="TIN568" s="49"/>
      <c r="TIO568" s="43"/>
      <c r="TIP568" s="44"/>
      <c r="TIQ568" s="45"/>
      <c r="TIR568" s="45"/>
      <c r="TIS568" s="46"/>
      <c r="TIT568" s="47"/>
      <c r="TIU568" s="80"/>
      <c r="TIV568" s="49"/>
      <c r="TIW568" s="43"/>
      <c r="TIX568" s="44"/>
      <c r="TIY568" s="45"/>
      <c r="TIZ568" s="45"/>
      <c r="TJA568" s="46"/>
      <c r="TJB568" s="47"/>
      <c r="TJC568" s="80"/>
      <c r="TJD568" s="49"/>
      <c r="TJE568" s="43"/>
      <c r="TJF568" s="44"/>
      <c r="TJG568" s="45"/>
      <c r="TJH568" s="45"/>
      <c r="TJI568" s="46"/>
      <c r="TJJ568" s="47"/>
      <c r="TJK568" s="80"/>
      <c r="TJL568" s="49"/>
      <c r="TJM568" s="43"/>
      <c r="TJN568" s="44"/>
      <c r="TJO568" s="45"/>
      <c r="TJP568" s="45"/>
      <c r="TJQ568" s="46"/>
      <c r="TJR568" s="47"/>
      <c r="TJS568" s="80"/>
      <c r="TJT568" s="49"/>
      <c r="TJU568" s="43"/>
      <c r="TJV568" s="44"/>
      <c r="TJW568" s="45"/>
      <c r="TJX568" s="45"/>
      <c r="TJY568" s="46"/>
      <c r="TJZ568" s="47"/>
      <c r="TKA568" s="80"/>
      <c r="TKB568" s="49"/>
      <c r="TKC568" s="43"/>
      <c r="TKD568" s="44"/>
      <c r="TKE568" s="45"/>
      <c r="TKF568" s="45"/>
      <c r="TKG568" s="46"/>
      <c r="TKH568" s="47"/>
      <c r="TKI568" s="80"/>
      <c r="TKJ568" s="49"/>
      <c r="TKK568" s="43"/>
      <c r="TKL568" s="44"/>
      <c r="TKM568" s="45"/>
      <c r="TKN568" s="45"/>
      <c r="TKO568" s="46"/>
      <c r="TKP568" s="47"/>
      <c r="TKQ568" s="80"/>
      <c r="TKR568" s="49"/>
      <c r="TKS568" s="43"/>
      <c r="TKT568" s="44"/>
      <c r="TKU568" s="45"/>
      <c r="TKV568" s="45"/>
      <c r="TKW568" s="46"/>
      <c r="TKX568" s="47"/>
      <c r="TKY568" s="80"/>
      <c r="TKZ568" s="49"/>
      <c r="TLA568" s="43"/>
      <c r="TLB568" s="44"/>
      <c r="TLC568" s="45"/>
      <c r="TLD568" s="45"/>
      <c r="TLE568" s="46"/>
      <c r="TLF568" s="47"/>
      <c r="TLG568" s="80"/>
      <c r="TLH568" s="49"/>
      <c r="TLI568" s="43"/>
      <c r="TLJ568" s="44"/>
      <c r="TLK568" s="45"/>
      <c r="TLL568" s="45"/>
      <c r="TLM568" s="46"/>
      <c r="TLN568" s="47"/>
      <c r="TLO568" s="80"/>
      <c r="TLP568" s="49"/>
      <c r="TLQ568" s="43"/>
      <c r="TLR568" s="44"/>
      <c r="TLS568" s="45"/>
      <c r="TLT568" s="45"/>
      <c r="TLU568" s="46"/>
      <c r="TLV568" s="47"/>
      <c r="TLW568" s="80"/>
      <c r="TLX568" s="49"/>
      <c r="TLY568" s="43"/>
      <c r="TLZ568" s="44"/>
      <c r="TMA568" s="45"/>
      <c r="TMB568" s="45"/>
      <c r="TMC568" s="46"/>
      <c r="TMD568" s="47"/>
      <c r="TME568" s="80"/>
      <c r="TMF568" s="49"/>
      <c r="TMG568" s="43"/>
      <c r="TMH568" s="44"/>
      <c r="TMI568" s="45"/>
      <c r="TMJ568" s="45"/>
      <c r="TMK568" s="46"/>
      <c r="TML568" s="47"/>
      <c r="TMM568" s="80"/>
      <c r="TMN568" s="49"/>
      <c r="TMO568" s="43"/>
      <c r="TMP568" s="44"/>
      <c r="TMQ568" s="45"/>
      <c r="TMR568" s="45"/>
      <c r="TMS568" s="46"/>
      <c r="TMT568" s="47"/>
      <c r="TMU568" s="80"/>
      <c r="TMV568" s="49"/>
      <c r="TMW568" s="43"/>
      <c r="TMX568" s="44"/>
      <c r="TMY568" s="45"/>
      <c r="TMZ568" s="45"/>
      <c r="TNA568" s="46"/>
      <c r="TNB568" s="47"/>
      <c r="TNC568" s="80"/>
      <c r="TND568" s="49"/>
      <c r="TNE568" s="43"/>
      <c r="TNF568" s="44"/>
      <c r="TNG568" s="45"/>
      <c r="TNH568" s="45"/>
      <c r="TNI568" s="46"/>
      <c r="TNJ568" s="47"/>
      <c r="TNK568" s="80"/>
      <c r="TNL568" s="49"/>
      <c r="TNM568" s="43"/>
      <c r="TNN568" s="44"/>
      <c r="TNO568" s="45"/>
      <c r="TNP568" s="45"/>
      <c r="TNQ568" s="46"/>
      <c r="TNR568" s="47"/>
      <c r="TNS568" s="80"/>
      <c r="TNT568" s="49"/>
      <c r="TNU568" s="43"/>
      <c r="TNV568" s="44"/>
      <c r="TNW568" s="45"/>
      <c r="TNX568" s="45"/>
      <c r="TNY568" s="46"/>
      <c r="TNZ568" s="47"/>
      <c r="TOA568" s="80"/>
      <c r="TOB568" s="49"/>
      <c r="TOC568" s="43"/>
      <c r="TOD568" s="44"/>
      <c r="TOE568" s="45"/>
      <c r="TOF568" s="45"/>
      <c r="TOG568" s="46"/>
      <c r="TOH568" s="47"/>
      <c r="TOI568" s="80"/>
      <c r="TOJ568" s="49"/>
      <c r="TOK568" s="43"/>
      <c r="TOL568" s="44"/>
      <c r="TOM568" s="45"/>
      <c r="TON568" s="45"/>
      <c r="TOO568" s="46"/>
      <c r="TOP568" s="47"/>
      <c r="TOQ568" s="80"/>
      <c r="TOR568" s="49"/>
      <c r="TOS568" s="43"/>
      <c r="TOT568" s="44"/>
      <c r="TOU568" s="45"/>
      <c r="TOV568" s="45"/>
      <c r="TOW568" s="46"/>
      <c r="TOX568" s="47"/>
      <c r="TOY568" s="80"/>
      <c r="TOZ568" s="49"/>
      <c r="TPA568" s="43"/>
      <c r="TPB568" s="44"/>
      <c r="TPC568" s="45"/>
      <c r="TPD568" s="45"/>
      <c r="TPE568" s="46"/>
      <c r="TPF568" s="47"/>
      <c r="TPG568" s="80"/>
      <c r="TPH568" s="49"/>
      <c r="TPI568" s="43"/>
      <c r="TPJ568" s="44"/>
      <c r="TPK568" s="45"/>
      <c r="TPL568" s="45"/>
      <c r="TPM568" s="46"/>
      <c r="TPN568" s="47"/>
      <c r="TPO568" s="80"/>
      <c r="TPP568" s="49"/>
      <c r="TPQ568" s="43"/>
      <c r="TPR568" s="44"/>
      <c r="TPS568" s="45"/>
      <c r="TPT568" s="45"/>
      <c r="TPU568" s="46"/>
      <c r="TPV568" s="47"/>
      <c r="TPW568" s="80"/>
      <c r="TPX568" s="49"/>
      <c r="TPY568" s="43"/>
      <c r="TPZ568" s="44"/>
      <c r="TQA568" s="45"/>
      <c r="TQB568" s="45"/>
      <c r="TQC568" s="46"/>
      <c r="TQD568" s="47"/>
      <c r="TQE568" s="80"/>
      <c r="TQF568" s="49"/>
      <c r="TQG568" s="43"/>
      <c r="TQH568" s="44"/>
      <c r="TQI568" s="45"/>
      <c r="TQJ568" s="45"/>
      <c r="TQK568" s="46"/>
      <c r="TQL568" s="47"/>
      <c r="TQM568" s="80"/>
      <c r="TQN568" s="49"/>
      <c r="TQO568" s="43"/>
      <c r="TQP568" s="44"/>
      <c r="TQQ568" s="45"/>
      <c r="TQR568" s="45"/>
      <c r="TQS568" s="46"/>
      <c r="TQT568" s="47"/>
      <c r="TQU568" s="80"/>
      <c r="TQV568" s="49"/>
      <c r="TQW568" s="43"/>
      <c r="TQX568" s="44"/>
      <c r="TQY568" s="45"/>
      <c r="TQZ568" s="45"/>
      <c r="TRA568" s="46"/>
      <c r="TRB568" s="47"/>
      <c r="TRC568" s="80"/>
      <c r="TRD568" s="49"/>
      <c r="TRE568" s="43"/>
      <c r="TRF568" s="44"/>
      <c r="TRG568" s="45"/>
      <c r="TRH568" s="45"/>
      <c r="TRI568" s="46"/>
      <c r="TRJ568" s="47"/>
      <c r="TRK568" s="80"/>
      <c r="TRL568" s="49"/>
      <c r="TRM568" s="43"/>
      <c r="TRN568" s="44"/>
      <c r="TRO568" s="45"/>
      <c r="TRP568" s="45"/>
      <c r="TRQ568" s="46"/>
      <c r="TRR568" s="47"/>
      <c r="TRS568" s="80"/>
      <c r="TRT568" s="49"/>
      <c r="TRU568" s="43"/>
      <c r="TRV568" s="44"/>
      <c r="TRW568" s="45"/>
      <c r="TRX568" s="45"/>
      <c r="TRY568" s="46"/>
      <c r="TRZ568" s="47"/>
      <c r="TSA568" s="80"/>
      <c r="TSB568" s="49"/>
      <c r="TSC568" s="43"/>
      <c r="TSD568" s="44"/>
      <c r="TSE568" s="45"/>
      <c r="TSF568" s="45"/>
      <c r="TSG568" s="46"/>
      <c r="TSH568" s="47"/>
      <c r="TSI568" s="80"/>
      <c r="TSJ568" s="49"/>
      <c r="TSK568" s="43"/>
      <c r="TSL568" s="44"/>
      <c r="TSM568" s="45"/>
      <c r="TSN568" s="45"/>
      <c r="TSO568" s="46"/>
      <c r="TSP568" s="47"/>
      <c r="TSQ568" s="80"/>
      <c r="TSR568" s="49"/>
      <c r="TSS568" s="43"/>
      <c r="TST568" s="44"/>
      <c r="TSU568" s="45"/>
      <c r="TSV568" s="45"/>
      <c r="TSW568" s="46"/>
      <c r="TSX568" s="47"/>
      <c r="TSY568" s="80"/>
      <c r="TSZ568" s="49"/>
      <c r="TTA568" s="43"/>
      <c r="TTB568" s="44"/>
      <c r="TTC568" s="45"/>
      <c r="TTD568" s="45"/>
      <c r="TTE568" s="46"/>
      <c r="TTF568" s="47"/>
      <c r="TTG568" s="80"/>
      <c r="TTH568" s="49"/>
      <c r="TTI568" s="43"/>
      <c r="TTJ568" s="44"/>
      <c r="TTK568" s="45"/>
      <c r="TTL568" s="45"/>
      <c r="TTM568" s="46"/>
      <c r="TTN568" s="47"/>
      <c r="TTO568" s="80"/>
      <c r="TTP568" s="49"/>
      <c r="TTQ568" s="43"/>
      <c r="TTR568" s="44"/>
      <c r="TTS568" s="45"/>
      <c r="TTT568" s="45"/>
      <c r="TTU568" s="46"/>
      <c r="TTV568" s="47"/>
      <c r="TTW568" s="80"/>
      <c r="TTX568" s="49"/>
      <c r="TTY568" s="43"/>
      <c r="TTZ568" s="44"/>
      <c r="TUA568" s="45"/>
      <c r="TUB568" s="45"/>
      <c r="TUC568" s="46"/>
      <c r="TUD568" s="47"/>
      <c r="TUE568" s="80"/>
      <c r="TUF568" s="49"/>
      <c r="TUG568" s="43"/>
      <c r="TUH568" s="44"/>
      <c r="TUI568" s="45"/>
      <c r="TUJ568" s="45"/>
      <c r="TUK568" s="46"/>
      <c r="TUL568" s="47"/>
      <c r="TUM568" s="80"/>
      <c r="TUN568" s="49"/>
      <c r="TUO568" s="43"/>
      <c r="TUP568" s="44"/>
      <c r="TUQ568" s="45"/>
      <c r="TUR568" s="45"/>
      <c r="TUS568" s="46"/>
      <c r="TUT568" s="47"/>
      <c r="TUU568" s="80"/>
      <c r="TUV568" s="49"/>
      <c r="TUW568" s="43"/>
      <c r="TUX568" s="44"/>
      <c r="TUY568" s="45"/>
      <c r="TUZ568" s="45"/>
      <c r="TVA568" s="46"/>
      <c r="TVB568" s="47"/>
      <c r="TVC568" s="80"/>
      <c r="TVD568" s="49"/>
      <c r="TVE568" s="43"/>
      <c r="TVF568" s="44"/>
      <c r="TVG568" s="45"/>
      <c r="TVH568" s="45"/>
      <c r="TVI568" s="46"/>
      <c r="TVJ568" s="47"/>
      <c r="TVK568" s="80"/>
      <c r="TVL568" s="49"/>
      <c r="TVM568" s="43"/>
      <c r="TVN568" s="44"/>
      <c r="TVO568" s="45"/>
      <c r="TVP568" s="45"/>
      <c r="TVQ568" s="46"/>
      <c r="TVR568" s="47"/>
      <c r="TVS568" s="80"/>
      <c r="TVT568" s="49"/>
      <c r="TVU568" s="43"/>
      <c r="TVV568" s="44"/>
      <c r="TVW568" s="45"/>
      <c r="TVX568" s="45"/>
      <c r="TVY568" s="46"/>
      <c r="TVZ568" s="47"/>
      <c r="TWA568" s="80"/>
      <c r="TWB568" s="49"/>
      <c r="TWC568" s="43"/>
      <c r="TWD568" s="44"/>
      <c r="TWE568" s="45"/>
      <c r="TWF568" s="45"/>
      <c r="TWG568" s="46"/>
      <c r="TWH568" s="47"/>
      <c r="TWI568" s="80"/>
      <c r="TWJ568" s="49"/>
      <c r="TWK568" s="43"/>
      <c r="TWL568" s="44"/>
      <c r="TWM568" s="45"/>
      <c r="TWN568" s="45"/>
      <c r="TWO568" s="46"/>
      <c r="TWP568" s="47"/>
      <c r="TWQ568" s="80"/>
      <c r="TWR568" s="49"/>
      <c r="TWS568" s="43"/>
      <c r="TWT568" s="44"/>
      <c r="TWU568" s="45"/>
      <c r="TWV568" s="45"/>
      <c r="TWW568" s="46"/>
      <c r="TWX568" s="47"/>
      <c r="TWY568" s="80"/>
      <c r="TWZ568" s="49"/>
      <c r="TXA568" s="43"/>
      <c r="TXB568" s="44"/>
      <c r="TXC568" s="45"/>
      <c r="TXD568" s="45"/>
      <c r="TXE568" s="46"/>
      <c r="TXF568" s="47"/>
      <c r="TXG568" s="80"/>
      <c r="TXH568" s="49"/>
      <c r="TXI568" s="43"/>
      <c r="TXJ568" s="44"/>
      <c r="TXK568" s="45"/>
      <c r="TXL568" s="45"/>
      <c r="TXM568" s="46"/>
      <c r="TXN568" s="47"/>
      <c r="TXO568" s="80"/>
      <c r="TXP568" s="49"/>
      <c r="TXQ568" s="43"/>
      <c r="TXR568" s="44"/>
      <c r="TXS568" s="45"/>
      <c r="TXT568" s="45"/>
      <c r="TXU568" s="46"/>
      <c r="TXV568" s="47"/>
      <c r="TXW568" s="80"/>
      <c r="TXX568" s="49"/>
      <c r="TXY568" s="43"/>
      <c r="TXZ568" s="44"/>
      <c r="TYA568" s="45"/>
      <c r="TYB568" s="45"/>
      <c r="TYC568" s="46"/>
      <c r="TYD568" s="47"/>
      <c r="TYE568" s="80"/>
      <c r="TYF568" s="49"/>
      <c r="TYG568" s="43"/>
      <c r="TYH568" s="44"/>
      <c r="TYI568" s="45"/>
      <c r="TYJ568" s="45"/>
      <c r="TYK568" s="46"/>
      <c r="TYL568" s="47"/>
      <c r="TYM568" s="80"/>
      <c r="TYN568" s="49"/>
      <c r="TYO568" s="43"/>
      <c r="TYP568" s="44"/>
      <c r="TYQ568" s="45"/>
      <c r="TYR568" s="45"/>
      <c r="TYS568" s="46"/>
      <c r="TYT568" s="47"/>
      <c r="TYU568" s="80"/>
      <c r="TYV568" s="49"/>
      <c r="TYW568" s="43"/>
      <c r="TYX568" s="44"/>
      <c r="TYY568" s="45"/>
      <c r="TYZ568" s="45"/>
      <c r="TZA568" s="46"/>
      <c r="TZB568" s="47"/>
      <c r="TZC568" s="80"/>
      <c r="TZD568" s="49"/>
      <c r="TZE568" s="43"/>
      <c r="TZF568" s="44"/>
      <c r="TZG568" s="45"/>
      <c r="TZH568" s="45"/>
      <c r="TZI568" s="46"/>
      <c r="TZJ568" s="47"/>
      <c r="TZK568" s="80"/>
      <c r="TZL568" s="49"/>
      <c r="TZM568" s="43"/>
      <c r="TZN568" s="44"/>
      <c r="TZO568" s="45"/>
      <c r="TZP568" s="45"/>
      <c r="TZQ568" s="46"/>
      <c r="TZR568" s="47"/>
      <c r="TZS568" s="80"/>
      <c r="TZT568" s="49"/>
      <c r="TZU568" s="43"/>
      <c r="TZV568" s="44"/>
      <c r="TZW568" s="45"/>
      <c r="TZX568" s="45"/>
      <c r="TZY568" s="46"/>
      <c r="TZZ568" s="47"/>
      <c r="UAA568" s="80"/>
      <c r="UAB568" s="49"/>
      <c r="UAC568" s="43"/>
      <c r="UAD568" s="44"/>
      <c r="UAE568" s="45"/>
      <c r="UAF568" s="45"/>
      <c r="UAG568" s="46"/>
      <c r="UAH568" s="47"/>
      <c r="UAI568" s="80"/>
      <c r="UAJ568" s="49"/>
      <c r="UAK568" s="43"/>
      <c r="UAL568" s="44"/>
      <c r="UAM568" s="45"/>
      <c r="UAN568" s="45"/>
      <c r="UAO568" s="46"/>
      <c r="UAP568" s="47"/>
      <c r="UAQ568" s="80"/>
      <c r="UAR568" s="49"/>
      <c r="UAS568" s="43"/>
      <c r="UAT568" s="44"/>
      <c r="UAU568" s="45"/>
      <c r="UAV568" s="45"/>
      <c r="UAW568" s="46"/>
      <c r="UAX568" s="47"/>
      <c r="UAY568" s="80"/>
      <c r="UAZ568" s="49"/>
      <c r="UBA568" s="43"/>
      <c r="UBB568" s="44"/>
      <c r="UBC568" s="45"/>
      <c r="UBD568" s="45"/>
      <c r="UBE568" s="46"/>
      <c r="UBF568" s="47"/>
      <c r="UBG568" s="80"/>
      <c r="UBH568" s="49"/>
      <c r="UBI568" s="43"/>
      <c r="UBJ568" s="44"/>
      <c r="UBK568" s="45"/>
      <c r="UBL568" s="45"/>
      <c r="UBM568" s="46"/>
      <c r="UBN568" s="47"/>
      <c r="UBO568" s="80"/>
      <c r="UBP568" s="49"/>
      <c r="UBQ568" s="43"/>
      <c r="UBR568" s="44"/>
      <c r="UBS568" s="45"/>
      <c r="UBT568" s="45"/>
      <c r="UBU568" s="46"/>
      <c r="UBV568" s="47"/>
      <c r="UBW568" s="80"/>
      <c r="UBX568" s="49"/>
      <c r="UBY568" s="43"/>
      <c r="UBZ568" s="44"/>
      <c r="UCA568" s="45"/>
      <c r="UCB568" s="45"/>
      <c r="UCC568" s="46"/>
      <c r="UCD568" s="47"/>
      <c r="UCE568" s="80"/>
      <c r="UCF568" s="49"/>
      <c r="UCG568" s="43"/>
      <c r="UCH568" s="44"/>
      <c r="UCI568" s="45"/>
      <c r="UCJ568" s="45"/>
      <c r="UCK568" s="46"/>
      <c r="UCL568" s="47"/>
      <c r="UCM568" s="80"/>
      <c r="UCN568" s="49"/>
      <c r="UCO568" s="43"/>
      <c r="UCP568" s="44"/>
      <c r="UCQ568" s="45"/>
      <c r="UCR568" s="45"/>
      <c r="UCS568" s="46"/>
      <c r="UCT568" s="47"/>
      <c r="UCU568" s="80"/>
      <c r="UCV568" s="49"/>
      <c r="UCW568" s="43"/>
      <c r="UCX568" s="44"/>
      <c r="UCY568" s="45"/>
      <c r="UCZ568" s="45"/>
      <c r="UDA568" s="46"/>
      <c r="UDB568" s="47"/>
      <c r="UDC568" s="80"/>
      <c r="UDD568" s="49"/>
      <c r="UDE568" s="43"/>
      <c r="UDF568" s="44"/>
      <c r="UDG568" s="45"/>
      <c r="UDH568" s="45"/>
      <c r="UDI568" s="46"/>
      <c r="UDJ568" s="47"/>
      <c r="UDK568" s="80"/>
      <c r="UDL568" s="49"/>
      <c r="UDM568" s="43"/>
      <c r="UDN568" s="44"/>
      <c r="UDO568" s="45"/>
      <c r="UDP568" s="45"/>
      <c r="UDQ568" s="46"/>
      <c r="UDR568" s="47"/>
      <c r="UDS568" s="80"/>
      <c r="UDT568" s="49"/>
      <c r="UDU568" s="43"/>
      <c r="UDV568" s="44"/>
      <c r="UDW568" s="45"/>
      <c r="UDX568" s="45"/>
      <c r="UDY568" s="46"/>
      <c r="UDZ568" s="47"/>
      <c r="UEA568" s="80"/>
      <c r="UEB568" s="49"/>
      <c r="UEC568" s="43"/>
      <c r="UED568" s="44"/>
      <c r="UEE568" s="45"/>
      <c r="UEF568" s="45"/>
      <c r="UEG568" s="46"/>
      <c r="UEH568" s="47"/>
      <c r="UEI568" s="80"/>
      <c r="UEJ568" s="49"/>
      <c r="UEK568" s="43"/>
      <c r="UEL568" s="44"/>
      <c r="UEM568" s="45"/>
      <c r="UEN568" s="45"/>
      <c r="UEO568" s="46"/>
      <c r="UEP568" s="47"/>
      <c r="UEQ568" s="80"/>
      <c r="UER568" s="49"/>
      <c r="UES568" s="43"/>
      <c r="UET568" s="44"/>
      <c r="UEU568" s="45"/>
      <c r="UEV568" s="45"/>
      <c r="UEW568" s="46"/>
      <c r="UEX568" s="47"/>
      <c r="UEY568" s="80"/>
      <c r="UEZ568" s="49"/>
      <c r="UFA568" s="43"/>
      <c r="UFB568" s="44"/>
      <c r="UFC568" s="45"/>
      <c r="UFD568" s="45"/>
      <c r="UFE568" s="46"/>
      <c r="UFF568" s="47"/>
      <c r="UFG568" s="80"/>
      <c r="UFH568" s="49"/>
      <c r="UFI568" s="43"/>
      <c r="UFJ568" s="44"/>
      <c r="UFK568" s="45"/>
      <c r="UFL568" s="45"/>
      <c r="UFM568" s="46"/>
      <c r="UFN568" s="47"/>
      <c r="UFO568" s="80"/>
      <c r="UFP568" s="49"/>
      <c r="UFQ568" s="43"/>
      <c r="UFR568" s="44"/>
      <c r="UFS568" s="45"/>
      <c r="UFT568" s="45"/>
      <c r="UFU568" s="46"/>
      <c r="UFV568" s="47"/>
      <c r="UFW568" s="80"/>
      <c r="UFX568" s="49"/>
      <c r="UFY568" s="43"/>
      <c r="UFZ568" s="44"/>
      <c r="UGA568" s="45"/>
      <c r="UGB568" s="45"/>
      <c r="UGC568" s="46"/>
      <c r="UGD568" s="47"/>
      <c r="UGE568" s="80"/>
      <c r="UGF568" s="49"/>
      <c r="UGG568" s="43"/>
      <c r="UGH568" s="44"/>
      <c r="UGI568" s="45"/>
      <c r="UGJ568" s="45"/>
      <c r="UGK568" s="46"/>
      <c r="UGL568" s="47"/>
      <c r="UGM568" s="80"/>
      <c r="UGN568" s="49"/>
      <c r="UGO568" s="43"/>
      <c r="UGP568" s="44"/>
      <c r="UGQ568" s="45"/>
      <c r="UGR568" s="45"/>
      <c r="UGS568" s="46"/>
      <c r="UGT568" s="47"/>
      <c r="UGU568" s="80"/>
      <c r="UGV568" s="49"/>
      <c r="UGW568" s="43"/>
      <c r="UGX568" s="44"/>
      <c r="UGY568" s="45"/>
      <c r="UGZ568" s="45"/>
      <c r="UHA568" s="46"/>
      <c r="UHB568" s="47"/>
      <c r="UHC568" s="80"/>
      <c r="UHD568" s="49"/>
      <c r="UHE568" s="43"/>
      <c r="UHF568" s="44"/>
      <c r="UHG568" s="45"/>
      <c r="UHH568" s="45"/>
      <c r="UHI568" s="46"/>
      <c r="UHJ568" s="47"/>
      <c r="UHK568" s="80"/>
      <c r="UHL568" s="49"/>
      <c r="UHM568" s="43"/>
      <c r="UHN568" s="44"/>
      <c r="UHO568" s="45"/>
      <c r="UHP568" s="45"/>
      <c r="UHQ568" s="46"/>
      <c r="UHR568" s="47"/>
      <c r="UHS568" s="80"/>
      <c r="UHT568" s="49"/>
      <c r="UHU568" s="43"/>
      <c r="UHV568" s="44"/>
      <c r="UHW568" s="45"/>
      <c r="UHX568" s="45"/>
      <c r="UHY568" s="46"/>
      <c r="UHZ568" s="47"/>
      <c r="UIA568" s="80"/>
      <c r="UIB568" s="49"/>
      <c r="UIC568" s="43"/>
      <c r="UID568" s="44"/>
      <c r="UIE568" s="45"/>
      <c r="UIF568" s="45"/>
      <c r="UIG568" s="46"/>
      <c r="UIH568" s="47"/>
      <c r="UII568" s="80"/>
      <c r="UIJ568" s="49"/>
      <c r="UIK568" s="43"/>
      <c r="UIL568" s="44"/>
      <c r="UIM568" s="45"/>
      <c r="UIN568" s="45"/>
      <c r="UIO568" s="46"/>
      <c r="UIP568" s="47"/>
      <c r="UIQ568" s="80"/>
      <c r="UIR568" s="49"/>
      <c r="UIS568" s="43"/>
      <c r="UIT568" s="44"/>
      <c r="UIU568" s="45"/>
      <c r="UIV568" s="45"/>
      <c r="UIW568" s="46"/>
      <c r="UIX568" s="47"/>
      <c r="UIY568" s="80"/>
      <c r="UIZ568" s="49"/>
      <c r="UJA568" s="43"/>
      <c r="UJB568" s="44"/>
      <c r="UJC568" s="45"/>
      <c r="UJD568" s="45"/>
      <c r="UJE568" s="46"/>
      <c r="UJF568" s="47"/>
      <c r="UJG568" s="80"/>
      <c r="UJH568" s="49"/>
      <c r="UJI568" s="43"/>
      <c r="UJJ568" s="44"/>
      <c r="UJK568" s="45"/>
      <c r="UJL568" s="45"/>
      <c r="UJM568" s="46"/>
      <c r="UJN568" s="47"/>
      <c r="UJO568" s="80"/>
      <c r="UJP568" s="49"/>
      <c r="UJQ568" s="43"/>
      <c r="UJR568" s="44"/>
      <c r="UJS568" s="45"/>
      <c r="UJT568" s="45"/>
      <c r="UJU568" s="46"/>
      <c r="UJV568" s="47"/>
      <c r="UJW568" s="80"/>
      <c r="UJX568" s="49"/>
      <c r="UJY568" s="43"/>
      <c r="UJZ568" s="44"/>
      <c r="UKA568" s="45"/>
      <c r="UKB568" s="45"/>
      <c r="UKC568" s="46"/>
      <c r="UKD568" s="47"/>
      <c r="UKE568" s="80"/>
      <c r="UKF568" s="49"/>
      <c r="UKG568" s="43"/>
      <c r="UKH568" s="44"/>
      <c r="UKI568" s="45"/>
      <c r="UKJ568" s="45"/>
      <c r="UKK568" s="46"/>
      <c r="UKL568" s="47"/>
      <c r="UKM568" s="80"/>
      <c r="UKN568" s="49"/>
      <c r="UKO568" s="43"/>
      <c r="UKP568" s="44"/>
      <c r="UKQ568" s="45"/>
      <c r="UKR568" s="45"/>
      <c r="UKS568" s="46"/>
      <c r="UKT568" s="47"/>
      <c r="UKU568" s="80"/>
      <c r="UKV568" s="49"/>
      <c r="UKW568" s="43"/>
      <c r="UKX568" s="44"/>
      <c r="UKY568" s="45"/>
      <c r="UKZ568" s="45"/>
      <c r="ULA568" s="46"/>
      <c r="ULB568" s="47"/>
      <c r="ULC568" s="80"/>
      <c r="ULD568" s="49"/>
      <c r="ULE568" s="43"/>
      <c r="ULF568" s="44"/>
      <c r="ULG568" s="45"/>
      <c r="ULH568" s="45"/>
      <c r="ULI568" s="46"/>
      <c r="ULJ568" s="47"/>
      <c r="ULK568" s="80"/>
      <c r="ULL568" s="49"/>
      <c r="ULM568" s="43"/>
      <c r="ULN568" s="44"/>
      <c r="ULO568" s="45"/>
      <c r="ULP568" s="45"/>
      <c r="ULQ568" s="46"/>
      <c r="ULR568" s="47"/>
      <c r="ULS568" s="80"/>
      <c r="ULT568" s="49"/>
      <c r="ULU568" s="43"/>
      <c r="ULV568" s="44"/>
      <c r="ULW568" s="45"/>
      <c r="ULX568" s="45"/>
      <c r="ULY568" s="46"/>
      <c r="ULZ568" s="47"/>
      <c r="UMA568" s="80"/>
      <c r="UMB568" s="49"/>
      <c r="UMC568" s="43"/>
      <c r="UMD568" s="44"/>
      <c r="UME568" s="45"/>
      <c r="UMF568" s="45"/>
      <c r="UMG568" s="46"/>
      <c r="UMH568" s="47"/>
      <c r="UMI568" s="80"/>
      <c r="UMJ568" s="49"/>
      <c r="UMK568" s="43"/>
      <c r="UML568" s="44"/>
      <c r="UMM568" s="45"/>
      <c r="UMN568" s="45"/>
      <c r="UMO568" s="46"/>
      <c r="UMP568" s="47"/>
      <c r="UMQ568" s="80"/>
      <c r="UMR568" s="49"/>
      <c r="UMS568" s="43"/>
      <c r="UMT568" s="44"/>
      <c r="UMU568" s="45"/>
      <c r="UMV568" s="45"/>
      <c r="UMW568" s="46"/>
      <c r="UMX568" s="47"/>
      <c r="UMY568" s="80"/>
      <c r="UMZ568" s="49"/>
      <c r="UNA568" s="43"/>
      <c r="UNB568" s="44"/>
      <c r="UNC568" s="45"/>
      <c r="UND568" s="45"/>
      <c r="UNE568" s="46"/>
      <c r="UNF568" s="47"/>
      <c r="UNG568" s="80"/>
      <c r="UNH568" s="49"/>
      <c r="UNI568" s="43"/>
      <c r="UNJ568" s="44"/>
      <c r="UNK568" s="45"/>
      <c r="UNL568" s="45"/>
      <c r="UNM568" s="46"/>
      <c r="UNN568" s="47"/>
      <c r="UNO568" s="80"/>
      <c r="UNP568" s="49"/>
      <c r="UNQ568" s="43"/>
      <c r="UNR568" s="44"/>
      <c r="UNS568" s="45"/>
      <c r="UNT568" s="45"/>
      <c r="UNU568" s="46"/>
      <c r="UNV568" s="47"/>
      <c r="UNW568" s="80"/>
      <c r="UNX568" s="49"/>
      <c r="UNY568" s="43"/>
      <c r="UNZ568" s="44"/>
      <c r="UOA568" s="45"/>
      <c r="UOB568" s="45"/>
      <c r="UOC568" s="46"/>
      <c r="UOD568" s="47"/>
      <c r="UOE568" s="80"/>
      <c r="UOF568" s="49"/>
      <c r="UOG568" s="43"/>
      <c r="UOH568" s="44"/>
      <c r="UOI568" s="45"/>
      <c r="UOJ568" s="45"/>
      <c r="UOK568" s="46"/>
      <c r="UOL568" s="47"/>
      <c r="UOM568" s="80"/>
      <c r="UON568" s="49"/>
      <c r="UOO568" s="43"/>
      <c r="UOP568" s="44"/>
      <c r="UOQ568" s="45"/>
      <c r="UOR568" s="45"/>
      <c r="UOS568" s="46"/>
      <c r="UOT568" s="47"/>
      <c r="UOU568" s="80"/>
      <c r="UOV568" s="49"/>
      <c r="UOW568" s="43"/>
      <c r="UOX568" s="44"/>
      <c r="UOY568" s="45"/>
      <c r="UOZ568" s="45"/>
      <c r="UPA568" s="46"/>
      <c r="UPB568" s="47"/>
      <c r="UPC568" s="80"/>
      <c r="UPD568" s="49"/>
      <c r="UPE568" s="43"/>
      <c r="UPF568" s="44"/>
      <c r="UPG568" s="45"/>
      <c r="UPH568" s="45"/>
      <c r="UPI568" s="46"/>
      <c r="UPJ568" s="47"/>
      <c r="UPK568" s="80"/>
      <c r="UPL568" s="49"/>
      <c r="UPM568" s="43"/>
      <c r="UPN568" s="44"/>
      <c r="UPO568" s="45"/>
      <c r="UPP568" s="45"/>
      <c r="UPQ568" s="46"/>
      <c r="UPR568" s="47"/>
      <c r="UPS568" s="80"/>
      <c r="UPT568" s="49"/>
      <c r="UPU568" s="43"/>
      <c r="UPV568" s="44"/>
      <c r="UPW568" s="45"/>
      <c r="UPX568" s="45"/>
      <c r="UPY568" s="46"/>
      <c r="UPZ568" s="47"/>
      <c r="UQA568" s="80"/>
      <c r="UQB568" s="49"/>
      <c r="UQC568" s="43"/>
      <c r="UQD568" s="44"/>
      <c r="UQE568" s="45"/>
      <c r="UQF568" s="45"/>
      <c r="UQG568" s="46"/>
      <c r="UQH568" s="47"/>
      <c r="UQI568" s="80"/>
      <c r="UQJ568" s="49"/>
      <c r="UQK568" s="43"/>
      <c r="UQL568" s="44"/>
      <c r="UQM568" s="45"/>
      <c r="UQN568" s="45"/>
      <c r="UQO568" s="46"/>
      <c r="UQP568" s="47"/>
      <c r="UQQ568" s="80"/>
      <c r="UQR568" s="49"/>
      <c r="UQS568" s="43"/>
      <c r="UQT568" s="44"/>
      <c r="UQU568" s="45"/>
      <c r="UQV568" s="45"/>
      <c r="UQW568" s="46"/>
      <c r="UQX568" s="47"/>
      <c r="UQY568" s="80"/>
      <c r="UQZ568" s="49"/>
      <c r="URA568" s="43"/>
      <c r="URB568" s="44"/>
      <c r="URC568" s="45"/>
      <c r="URD568" s="45"/>
      <c r="URE568" s="46"/>
      <c r="URF568" s="47"/>
      <c r="URG568" s="80"/>
      <c r="URH568" s="49"/>
      <c r="URI568" s="43"/>
      <c r="URJ568" s="44"/>
      <c r="URK568" s="45"/>
      <c r="URL568" s="45"/>
      <c r="URM568" s="46"/>
      <c r="URN568" s="47"/>
      <c r="URO568" s="80"/>
      <c r="URP568" s="49"/>
      <c r="URQ568" s="43"/>
      <c r="URR568" s="44"/>
      <c r="URS568" s="45"/>
      <c r="URT568" s="45"/>
      <c r="URU568" s="46"/>
      <c r="URV568" s="47"/>
      <c r="URW568" s="80"/>
      <c r="URX568" s="49"/>
      <c r="URY568" s="43"/>
      <c r="URZ568" s="44"/>
      <c r="USA568" s="45"/>
      <c r="USB568" s="45"/>
      <c r="USC568" s="46"/>
      <c r="USD568" s="47"/>
      <c r="USE568" s="80"/>
      <c r="USF568" s="49"/>
      <c r="USG568" s="43"/>
      <c r="USH568" s="44"/>
      <c r="USI568" s="45"/>
      <c r="USJ568" s="45"/>
      <c r="USK568" s="46"/>
      <c r="USL568" s="47"/>
      <c r="USM568" s="80"/>
      <c r="USN568" s="49"/>
      <c r="USO568" s="43"/>
      <c r="USP568" s="44"/>
      <c r="USQ568" s="45"/>
      <c r="USR568" s="45"/>
      <c r="USS568" s="46"/>
      <c r="UST568" s="47"/>
      <c r="USU568" s="80"/>
      <c r="USV568" s="49"/>
      <c r="USW568" s="43"/>
      <c r="USX568" s="44"/>
      <c r="USY568" s="45"/>
      <c r="USZ568" s="45"/>
      <c r="UTA568" s="46"/>
      <c r="UTB568" s="47"/>
      <c r="UTC568" s="80"/>
      <c r="UTD568" s="49"/>
      <c r="UTE568" s="43"/>
      <c r="UTF568" s="44"/>
      <c r="UTG568" s="45"/>
      <c r="UTH568" s="45"/>
      <c r="UTI568" s="46"/>
      <c r="UTJ568" s="47"/>
      <c r="UTK568" s="80"/>
      <c r="UTL568" s="49"/>
      <c r="UTM568" s="43"/>
      <c r="UTN568" s="44"/>
      <c r="UTO568" s="45"/>
      <c r="UTP568" s="45"/>
      <c r="UTQ568" s="46"/>
      <c r="UTR568" s="47"/>
      <c r="UTS568" s="80"/>
      <c r="UTT568" s="49"/>
      <c r="UTU568" s="43"/>
      <c r="UTV568" s="44"/>
      <c r="UTW568" s="45"/>
      <c r="UTX568" s="45"/>
      <c r="UTY568" s="46"/>
      <c r="UTZ568" s="47"/>
      <c r="UUA568" s="80"/>
      <c r="UUB568" s="49"/>
      <c r="UUC568" s="43"/>
      <c r="UUD568" s="44"/>
      <c r="UUE568" s="45"/>
      <c r="UUF568" s="45"/>
      <c r="UUG568" s="46"/>
      <c r="UUH568" s="47"/>
      <c r="UUI568" s="80"/>
      <c r="UUJ568" s="49"/>
      <c r="UUK568" s="43"/>
      <c r="UUL568" s="44"/>
      <c r="UUM568" s="45"/>
      <c r="UUN568" s="45"/>
      <c r="UUO568" s="46"/>
      <c r="UUP568" s="47"/>
      <c r="UUQ568" s="80"/>
      <c r="UUR568" s="49"/>
      <c r="UUS568" s="43"/>
      <c r="UUT568" s="44"/>
      <c r="UUU568" s="45"/>
      <c r="UUV568" s="45"/>
      <c r="UUW568" s="46"/>
      <c r="UUX568" s="47"/>
      <c r="UUY568" s="80"/>
      <c r="UUZ568" s="49"/>
      <c r="UVA568" s="43"/>
      <c r="UVB568" s="44"/>
      <c r="UVC568" s="45"/>
      <c r="UVD568" s="45"/>
      <c r="UVE568" s="46"/>
      <c r="UVF568" s="47"/>
      <c r="UVG568" s="80"/>
      <c r="UVH568" s="49"/>
      <c r="UVI568" s="43"/>
      <c r="UVJ568" s="44"/>
      <c r="UVK568" s="45"/>
      <c r="UVL568" s="45"/>
      <c r="UVM568" s="46"/>
      <c r="UVN568" s="47"/>
      <c r="UVO568" s="80"/>
      <c r="UVP568" s="49"/>
      <c r="UVQ568" s="43"/>
      <c r="UVR568" s="44"/>
      <c r="UVS568" s="45"/>
      <c r="UVT568" s="45"/>
      <c r="UVU568" s="46"/>
      <c r="UVV568" s="47"/>
      <c r="UVW568" s="80"/>
      <c r="UVX568" s="49"/>
      <c r="UVY568" s="43"/>
      <c r="UVZ568" s="44"/>
      <c r="UWA568" s="45"/>
      <c r="UWB568" s="45"/>
      <c r="UWC568" s="46"/>
      <c r="UWD568" s="47"/>
      <c r="UWE568" s="80"/>
      <c r="UWF568" s="49"/>
      <c r="UWG568" s="43"/>
      <c r="UWH568" s="44"/>
      <c r="UWI568" s="45"/>
      <c r="UWJ568" s="45"/>
      <c r="UWK568" s="46"/>
      <c r="UWL568" s="47"/>
      <c r="UWM568" s="80"/>
      <c r="UWN568" s="49"/>
      <c r="UWO568" s="43"/>
      <c r="UWP568" s="44"/>
      <c r="UWQ568" s="45"/>
      <c r="UWR568" s="45"/>
      <c r="UWS568" s="46"/>
      <c r="UWT568" s="47"/>
      <c r="UWU568" s="80"/>
      <c r="UWV568" s="49"/>
      <c r="UWW568" s="43"/>
      <c r="UWX568" s="44"/>
      <c r="UWY568" s="45"/>
      <c r="UWZ568" s="45"/>
      <c r="UXA568" s="46"/>
      <c r="UXB568" s="47"/>
      <c r="UXC568" s="80"/>
      <c r="UXD568" s="49"/>
      <c r="UXE568" s="43"/>
      <c r="UXF568" s="44"/>
      <c r="UXG568" s="45"/>
      <c r="UXH568" s="45"/>
      <c r="UXI568" s="46"/>
      <c r="UXJ568" s="47"/>
      <c r="UXK568" s="80"/>
      <c r="UXL568" s="49"/>
      <c r="UXM568" s="43"/>
      <c r="UXN568" s="44"/>
      <c r="UXO568" s="45"/>
      <c r="UXP568" s="45"/>
      <c r="UXQ568" s="46"/>
      <c r="UXR568" s="47"/>
      <c r="UXS568" s="80"/>
      <c r="UXT568" s="49"/>
      <c r="UXU568" s="43"/>
      <c r="UXV568" s="44"/>
      <c r="UXW568" s="45"/>
      <c r="UXX568" s="45"/>
      <c r="UXY568" s="46"/>
      <c r="UXZ568" s="47"/>
      <c r="UYA568" s="80"/>
      <c r="UYB568" s="49"/>
      <c r="UYC568" s="43"/>
      <c r="UYD568" s="44"/>
      <c r="UYE568" s="45"/>
      <c r="UYF568" s="45"/>
      <c r="UYG568" s="46"/>
      <c r="UYH568" s="47"/>
      <c r="UYI568" s="80"/>
      <c r="UYJ568" s="49"/>
      <c r="UYK568" s="43"/>
      <c r="UYL568" s="44"/>
      <c r="UYM568" s="45"/>
      <c r="UYN568" s="45"/>
      <c r="UYO568" s="46"/>
      <c r="UYP568" s="47"/>
      <c r="UYQ568" s="80"/>
      <c r="UYR568" s="49"/>
      <c r="UYS568" s="43"/>
      <c r="UYT568" s="44"/>
      <c r="UYU568" s="45"/>
      <c r="UYV568" s="45"/>
      <c r="UYW568" s="46"/>
      <c r="UYX568" s="47"/>
      <c r="UYY568" s="80"/>
      <c r="UYZ568" s="49"/>
      <c r="UZA568" s="43"/>
      <c r="UZB568" s="44"/>
      <c r="UZC568" s="45"/>
      <c r="UZD568" s="45"/>
      <c r="UZE568" s="46"/>
      <c r="UZF568" s="47"/>
      <c r="UZG568" s="80"/>
      <c r="UZH568" s="49"/>
      <c r="UZI568" s="43"/>
      <c r="UZJ568" s="44"/>
      <c r="UZK568" s="45"/>
      <c r="UZL568" s="45"/>
      <c r="UZM568" s="46"/>
      <c r="UZN568" s="47"/>
      <c r="UZO568" s="80"/>
      <c r="UZP568" s="49"/>
      <c r="UZQ568" s="43"/>
      <c r="UZR568" s="44"/>
      <c r="UZS568" s="45"/>
      <c r="UZT568" s="45"/>
      <c r="UZU568" s="46"/>
      <c r="UZV568" s="47"/>
      <c r="UZW568" s="80"/>
      <c r="UZX568" s="49"/>
      <c r="UZY568" s="43"/>
      <c r="UZZ568" s="44"/>
      <c r="VAA568" s="45"/>
      <c r="VAB568" s="45"/>
      <c r="VAC568" s="46"/>
      <c r="VAD568" s="47"/>
      <c r="VAE568" s="80"/>
      <c r="VAF568" s="49"/>
      <c r="VAG568" s="43"/>
      <c r="VAH568" s="44"/>
      <c r="VAI568" s="45"/>
      <c r="VAJ568" s="45"/>
      <c r="VAK568" s="46"/>
      <c r="VAL568" s="47"/>
      <c r="VAM568" s="80"/>
      <c r="VAN568" s="49"/>
      <c r="VAO568" s="43"/>
      <c r="VAP568" s="44"/>
      <c r="VAQ568" s="45"/>
      <c r="VAR568" s="45"/>
      <c r="VAS568" s="46"/>
      <c r="VAT568" s="47"/>
      <c r="VAU568" s="80"/>
      <c r="VAV568" s="49"/>
      <c r="VAW568" s="43"/>
      <c r="VAX568" s="44"/>
      <c r="VAY568" s="45"/>
      <c r="VAZ568" s="45"/>
      <c r="VBA568" s="46"/>
      <c r="VBB568" s="47"/>
      <c r="VBC568" s="80"/>
      <c r="VBD568" s="49"/>
      <c r="VBE568" s="43"/>
      <c r="VBF568" s="44"/>
      <c r="VBG568" s="45"/>
      <c r="VBH568" s="45"/>
      <c r="VBI568" s="46"/>
      <c r="VBJ568" s="47"/>
      <c r="VBK568" s="80"/>
      <c r="VBL568" s="49"/>
      <c r="VBM568" s="43"/>
      <c r="VBN568" s="44"/>
      <c r="VBO568" s="45"/>
      <c r="VBP568" s="45"/>
      <c r="VBQ568" s="46"/>
      <c r="VBR568" s="47"/>
      <c r="VBS568" s="80"/>
      <c r="VBT568" s="49"/>
      <c r="VBU568" s="43"/>
      <c r="VBV568" s="44"/>
      <c r="VBW568" s="45"/>
      <c r="VBX568" s="45"/>
      <c r="VBY568" s="46"/>
      <c r="VBZ568" s="47"/>
      <c r="VCA568" s="80"/>
      <c r="VCB568" s="49"/>
      <c r="VCC568" s="43"/>
      <c r="VCD568" s="44"/>
      <c r="VCE568" s="45"/>
      <c r="VCF568" s="45"/>
      <c r="VCG568" s="46"/>
      <c r="VCH568" s="47"/>
      <c r="VCI568" s="80"/>
      <c r="VCJ568" s="49"/>
      <c r="VCK568" s="43"/>
      <c r="VCL568" s="44"/>
      <c r="VCM568" s="45"/>
      <c r="VCN568" s="45"/>
      <c r="VCO568" s="46"/>
      <c r="VCP568" s="47"/>
      <c r="VCQ568" s="80"/>
      <c r="VCR568" s="49"/>
      <c r="VCS568" s="43"/>
      <c r="VCT568" s="44"/>
      <c r="VCU568" s="45"/>
      <c r="VCV568" s="45"/>
      <c r="VCW568" s="46"/>
      <c r="VCX568" s="47"/>
      <c r="VCY568" s="80"/>
      <c r="VCZ568" s="49"/>
      <c r="VDA568" s="43"/>
      <c r="VDB568" s="44"/>
      <c r="VDC568" s="45"/>
      <c r="VDD568" s="45"/>
      <c r="VDE568" s="46"/>
      <c r="VDF568" s="47"/>
      <c r="VDG568" s="80"/>
      <c r="VDH568" s="49"/>
      <c r="VDI568" s="43"/>
      <c r="VDJ568" s="44"/>
      <c r="VDK568" s="45"/>
      <c r="VDL568" s="45"/>
      <c r="VDM568" s="46"/>
      <c r="VDN568" s="47"/>
      <c r="VDO568" s="80"/>
      <c r="VDP568" s="49"/>
      <c r="VDQ568" s="43"/>
      <c r="VDR568" s="44"/>
      <c r="VDS568" s="45"/>
      <c r="VDT568" s="45"/>
      <c r="VDU568" s="46"/>
      <c r="VDV568" s="47"/>
      <c r="VDW568" s="80"/>
      <c r="VDX568" s="49"/>
      <c r="VDY568" s="43"/>
      <c r="VDZ568" s="44"/>
      <c r="VEA568" s="45"/>
      <c r="VEB568" s="45"/>
      <c r="VEC568" s="46"/>
      <c r="VED568" s="47"/>
      <c r="VEE568" s="80"/>
      <c r="VEF568" s="49"/>
      <c r="VEG568" s="43"/>
      <c r="VEH568" s="44"/>
      <c r="VEI568" s="45"/>
      <c r="VEJ568" s="45"/>
      <c r="VEK568" s="46"/>
      <c r="VEL568" s="47"/>
      <c r="VEM568" s="80"/>
      <c r="VEN568" s="49"/>
      <c r="VEO568" s="43"/>
      <c r="VEP568" s="44"/>
      <c r="VEQ568" s="45"/>
      <c r="VER568" s="45"/>
      <c r="VES568" s="46"/>
      <c r="VET568" s="47"/>
      <c r="VEU568" s="80"/>
      <c r="VEV568" s="49"/>
      <c r="VEW568" s="43"/>
      <c r="VEX568" s="44"/>
      <c r="VEY568" s="45"/>
      <c r="VEZ568" s="45"/>
      <c r="VFA568" s="46"/>
      <c r="VFB568" s="47"/>
      <c r="VFC568" s="80"/>
      <c r="VFD568" s="49"/>
      <c r="VFE568" s="43"/>
      <c r="VFF568" s="44"/>
      <c r="VFG568" s="45"/>
      <c r="VFH568" s="45"/>
      <c r="VFI568" s="46"/>
      <c r="VFJ568" s="47"/>
      <c r="VFK568" s="80"/>
      <c r="VFL568" s="49"/>
      <c r="VFM568" s="43"/>
      <c r="VFN568" s="44"/>
      <c r="VFO568" s="45"/>
      <c r="VFP568" s="45"/>
      <c r="VFQ568" s="46"/>
      <c r="VFR568" s="47"/>
      <c r="VFS568" s="80"/>
      <c r="VFT568" s="49"/>
      <c r="VFU568" s="43"/>
      <c r="VFV568" s="44"/>
      <c r="VFW568" s="45"/>
      <c r="VFX568" s="45"/>
      <c r="VFY568" s="46"/>
      <c r="VFZ568" s="47"/>
      <c r="VGA568" s="80"/>
      <c r="VGB568" s="49"/>
      <c r="VGC568" s="43"/>
      <c r="VGD568" s="44"/>
      <c r="VGE568" s="45"/>
      <c r="VGF568" s="45"/>
      <c r="VGG568" s="46"/>
      <c r="VGH568" s="47"/>
      <c r="VGI568" s="80"/>
      <c r="VGJ568" s="49"/>
      <c r="VGK568" s="43"/>
      <c r="VGL568" s="44"/>
      <c r="VGM568" s="45"/>
      <c r="VGN568" s="45"/>
      <c r="VGO568" s="46"/>
      <c r="VGP568" s="47"/>
      <c r="VGQ568" s="80"/>
      <c r="VGR568" s="49"/>
      <c r="VGS568" s="43"/>
      <c r="VGT568" s="44"/>
      <c r="VGU568" s="45"/>
      <c r="VGV568" s="45"/>
      <c r="VGW568" s="46"/>
      <c r="VGX568" s="47"/>
      <c r="VGY568" s="80"/>
      <c r="VGZ568" s="49"/>
      <c r="VHA568" s="43"/>
      <c r="VHB568" s="44"/>
      <c r="VHC568" s="45"/>
      <c r="VHD568" s="45"/>
      <c r="VHE568" s="46"/>
      <c r="VHF568" s="47"/>
      <c r="VHG568" s="80"/>
      <c r="VHH568" s="49"/>
      <c r="VHI568" s="43"/>
      <c r="VHJ568" s="44"/>
      <c r="VHK568" s="45"/>
      <c r="VHL568" s="45"/>
      <c r="VHM568" s="46"/>
      <c r="VHN568" s="47"/>
      <c r="VHO568" s="80"/>
      <c r="VHP568" s="49"/>
      <c r="VHQ568" s="43"/>
      <c r="VHR568" s="44"/>
      <c r="VHS568" s="45"/>
      <c r="VHT568" s="45"/>
      <c r="VHU568" s="46"/>
      <c r="VHV568" s="47"/>
      <c r="VHW568" s="80"/>
      <c r="VHX568" s="49"/>
      <c r="VHY568" s="43"/>
      <c r="VHZ568" s="44"/>
      <c r="VIA568" s="45"/>
      <c r="VIB568" s="45"/>
      <c r="VIC568" s="46"/>
      <c r="VID568" s="47"/>
      <c r="VIE568" s="80"/>
      <c r="VIF568" s="49"/>
      <c r="VIG568" s="43"/>
      <c r="VIH568" s="44"/>
      <c r="VII568" s="45"/>
      <c r="VIJ568" s="45"/>
      <c r="VIK568" s="46"/>
      <c r="VIL568" s="47"/>
      <c r="VIM568" s="80"/>
      <c r="VIN568" s="49"/>
      <c r="VIO568" s="43"/>
      <c r="VIP568" s="44"/>
      <c r="VIQ568" s="45"/>
      <c r="VIR568" s="45"/>
      <c r="VIS568" s="46"/>
      <c r="VIT568" s="47"/>
      <c r="VIU568" s="80"/>
      <c r="VIV568" s="49"/>
      <c r="VIW568" s="43"/>
      <c r="VIX568" s="44"/>
      <c r="VIY568" s="45"/>
      <c r="VIZ568" s="45"/>
      <c r="VJA568" s="46"/>
      <c r="VJB568" s="47"/>
      <c r="VJC568" s="80"/>
      <c r="VJD568" s="49"/>
      <c r="VJE568" s="43"/>
      <c r="VJF568" s="44"/>
      <c r="VJG568" s="45"/>
      <c r="VJH568" s="45"/>
      <c r="VJI568" s="46"/>
      <c r="VJJ568" s="47"/>
      <c r="VJK568" s="80"/>
      <c r="VJL568" s="49"/>
      <c r="VJM568" s="43"/>
      <c r="VJN568" s="44"/>
      <c r="VJO568" s="45"/>
      <c r="VJP568" s="45"/>
      <c r="VJQ568" s="46"/>
      <c r="VJR568" s="47"/>
      <c r="VJS568" s="80"/>
      <c r="VJT568" s="49"/>
      <c r="VJU568" s="43"/>
      <c r="VJV568" s="44"/>
      <c r="VJW568" s="45"/>
      <c r="VJX568" s="45"/>
      <c r="VJY568" s="46"/>
      <c r="VJZ568" s="47"/>
      <c r="VKA568" s="80"/>
      <c r="VKB568" s="49"/>
      <c r="VKC568" s="43"/>
      <c r="VKD568" s="44"/>
      <c r="VKE568" s="45"/>
      <c r="VKF568" s="45"/>
      <c r="VKG568" s="46"/>
      <c r="VKH568" s="47"/>
      <c r="VKI568" s="80"/>
      <c r="VKJ568" s="49"/>
      <c r="VKK568" s="43"/>
      <c r="VKL568" s="44"/>
      <c r="VKM568" s="45"/>
      <c r="VKN568" s="45"/>
      <c r="VKO568" s="46"/>
      <c r="VKP568" s="47"/>
      <c r="VKQ568" s="80"/>
      <c r="VKR568" s="49"/>
      <c r="VKS568" s="43"/>
      <c r="VKT568" s="44"/>
      <c r="VKU568" s="45"/>
      <c r="VKV568" s="45"/>
      <c r="VKW568" s="46"/>
      <c r="VKX568" s="47"/>
      <c r="VKY568" s="80"/>
      <c r="VKZ568" s="49"/>
      <c r="VLA568" s="43"/>
      <c r="VLB568" s="44"/>
      <c r="VLC568" s="45"/>
      <c r="VLD568" s="45"/>
      <c r="VLE568" s="46"/>
      <c r="VLF568" s="47"/>
      <c r="VLG568" s="80"/>
      <c r="VLH568" s="49"/>
      <c r="VLI568" s="43"/>
      <c r="VLJ568" s="44"/>
      <c r="VLK568" s="45"/>
      <c r="VLL568" s="45"/>
      <c r="VLM568" s="46"/>
      <c r="VLN568" s="47"/>
      <c r="VLO568" s="80"/>
      <c r="VLP568" s="49"/>
      <c r="VLQ568" s="43"/>
      <c r="VLR568" s="44"/>
      <c r="VLS568" s="45"/>
      <c r="VLT568" s="45"/>
      <c r="VLU568" s="46"/>
      <c r="VLV568" s="47"/>
      <c r="VLW568" s="80"/>
      <c r="VLX568" s="49"/>
      <c r="VLY568" s="43"/>
      <c r="VLZ568" s="44"/>
      <c r="VMA568" s="45"/>
      <c r="VMB568" s="45"/>
      <c r="VMC568" s="46"/>
      <c r="VMD568" s="47"/>
      <c r="VME568" s="80"/>
      <c r="VMF568" s="49"/>
      <c r="VMG568" s="43"/>
      <c r="VMH568" s="44"/>
      <c r="VMI568" s="45"/>
      <c r="VMJ568" s="45"/>
      <c r="VMK568" s="46"/>
      <c r="VML568" s="47"/>
      <c r="VMM568" s="80"/>
      <c r="VMN568" s="49"/>
      <c r="VMO568" s="43"/>
      <c r="VMP568" s="44"/>
      <c r="VMQ568" s="45"/>
      <c r="VMR568" s="45"/>
      <c r="VMS568" s="46"/>
      <c r="VMT568" s="47"/>
      <c r="VMU568" s="80"/>
      <c r="VMV568" s="49"/>
      <c r="VMW568" s="43"/>
      <c r="VMX568" s="44"/>
      <c r="VMY568" s="45"/>
      <c r="VMZ568" s="45"/>
      <c r="VNA568" s="46"/>
      <c r="VNB568" s="47"/>
      <c r="VNC568" s="80"/>
      <c r="VND568" s="49"/>
      <c r="VNE568" s="43"/>
      <c r="VNF568" s="44"/>
      <c r="VNG568" s="45"/>
      <c r="VNH568" s="45"/>
      <c r="VNI568" s="46"/>
      <c r="VNJ568" s="47"/>
      <c r="VNK568" s="80"/>
      <c r="VNL568" s="49"/>
      <c r="VNM568" s="43"/>
      <c r="VNN568" s="44"/>
      <c r="VNO568" s="45"/>
      <c r="VNP568" s="45"/>
      <c r="VNQ568" s="46"/>
      <c r="VNR568" s="47"/>
      <c r="VNS568" s="80"/>
      <c r="VNT568" s="49"/>
      <c r="VNU568" s="43"/>
      <c r="VNV568" s="44"/>
      <c r="VNW568" s="45"/>
      <c r="VNX568" s="45"/>
      <c r="VNY568" s="46"/>
      <c r="VNZ568" s="47"/>
      <c r="VOA568" s="80"/>
      <c r="VOB568" s="49"/>
      <c r="VOC568" s="43"/>
      <c r="VOD568" s="44"/>
      <c r="VOE568" s="45"/>
      <c r="VOF568" s="45"/>
      <c r="VOG568" s="46"/>
      <c r="VOH568" s="47"/>
      <c r="VOI568" s="80"/>
      <c r="VOJ568" s="49"/>
      <c r="VOK568" s="43"/>
      <c r="VOL568" s="44"/>
      <c r="VOM568" s="45"/>
      <c r="VON568" s="45"/>
      <c r="VOO568" s="46"/>
      <c r="VOP568" s="47"/>
      <c r="VOQ568" s="80"/>
      <c r="VOR568" s="49"/>
      <c r="VOS568" s="43"/>
      <c r="VOT568" s="44"/>
      <c r="VOU568" s="45"/>
      <c r="VOV568" s="45"/>
      <c r="VOW568" s="46"/>
      <c r="VOX568" s="47"/>
      <c r="VOY568" s="80"/>
      <c r="VOZ568" s="49"/>
      <c r="VPA568" s="43"/>
      <c r="VPB568" s="44"/>
      <c r="VPC568" s="45"/>
      <c r="VPD568" s="45"/>
      <c r="VPE568" s="46"/>
      <c r="VPF568" s="47"/>
      <c r="VPG568" s="80"/>
      <c r="VPH568" s="49"/>
      <c r="VPI568" s="43"/>
      <c r="VPJ568" s="44"/>
      <c r="VPK568" s="45"/>
      <c r="VPL568" s="45"/>
      <c r="VPM568" s="46"/>
      <c r="VPN568" s="47"/>
      <c r="VPO568" s="80"/>
      <c r="VPP568" s="49"/>
      <c r="VPQ568" s="43"/>
      <c r="VPR568" s="44"/>
      <c r="VPS568" s="45"/>
      <c r="VPT568" s="45"/>
      <c r="VPU568" s="46"/>
      <c r="VPV568" s="47"/>
      <c r="VPW568" s="80"/>
      <c r="VPX568" s="49"/>
      <c r="VPY568" s="43"/>
      <c r="VPZ568" s="44"/>
      <c r="VQA568" s="45"/>
      <c r="VQB568" s="45"/>
      <c r="VQC568" s="46"/>
      <c r="VQD568" s="47"/>
      <c r="VQE568" s="80"/>
      <c r="VQF568" s="49"/>
      <c r="VQG568" s="43"/>
      <c r="VQH568" s="44"/>
      <c r="VQI568" s="45"/>
      <c r="VQJ568" s="45"/>
      <c r="VQK568" s="46"/>
      <c r="VQL568" s="47"/>
      <c r="VQM568" s="80"/>
      <c r="VQN568" s="49"/>
      <c r="VQO568" s="43"/>
      <c r="VQP568" s="44"/>
      <c r="VQQ568" s="45"/>
      <c r="VQR568" s="45"/>
      <c r="VQS568" s="46"/>
      <c r="VQT568" s="47"/>
      <c r="VQU568" s="80"/>
      <c r="VQV568" s="49"/>
      <c r="VQW568" s="43"/>
      <c r="VQX568" s="44"/>
      <c r="VQY568" s="45"/>
      <c r="VQZ568" s="45"/>
      <c r="VRA568" s="46"/>
      <c r="VRB568" s="47"/>
      <c r="VRC568" s="80"/>
      <c r="VRD568" s="49"/>
      <c r="VRE568" s="43"/>
      <c r="VRF568" s="44"/>
      <c r="VRG568" s="45"/>
      <c r="VRH568" s="45"/>
      <c r="VRI568" s="46"/>
      <c r="VRJ568" s="47"/>
      <c r="VRK568" s="80"/>
      <c r="VRL568" s="49"/>
      <c r="VRM568" s="43"/>
      <c r="VRN568" s="44"/>
      <c r="VRO568" s="45"/>
      <c r="VRP568" s="45"/>
      <c r="VRQ568" s="46"/>
      <c r="VRR568" s="47"/>
      <c r="VRS568" s="80"/>
      <c r="VRT568" s="49"/>
      <c r="VRU568" s="43"/>
      <c r="VRV568" s="44"/>
      <c r="VRW568" s="45"/>
      <c r="VRX568" s="45"/>
      <c r="VRY568" s="46"/>
      <c r="VRZ568" s="47"/>
      <c r="VSA568" s="80"/>
      <c r="VSB568" s="49"/>
      <c r="VSC568" s="43"/>
      <c r="VSD568" s="44"/>
      <c r="VSE568" s="45"/>
      <c r="VSF568" s="45"/>
      <c r="VSG568" s="46"/>
      <c r="VSH568" s="47"/>
      <c r="VSI568" s="80"/>
      <c r="VSJ568" s="49"/>
      <c r="VSK568" s="43"/>
      <c r="VSL568" s="44"/>
      <c r="VSM568" s="45"/>
      <c r="VSN568" s="45"/>
      <c r="VSO568" s="46"/>
      <c r="VSP568" s="47"/>
      <c r="VSQ568" s="80"/>
      <c r="VSR568" s="49"/>
      <c r="VSS568" s="43"/>
      <c r="VST568" s="44"/>
      <c r="VSU568" s="45"/>
      <c r="VSV568" s="45"/>
      <c r="VSW568" s="46"/>
      <c r="VSX568" s="47"/>
      <c r="VSY568" s="80"/>
      <c r="VSZ568" s="49"/>
      <c r="VTA568" s="43"/>
      <c r="VTB568" s="44"/>
      <c r="VTC568" s="45"/>
      <c r="VTD568" s="45"/>
      <c r="VTE568" s="46"/>
      <c r="VTF568" s="47"/>
      <c r="VTG568" s="80"/>
      <c r="VTH568" s="49"/>
      <c r="VTI568" s="43"/>
      <c r="VTJ568" s="44"/>
      <c r="VTK568" s="45"/>
      <c r="VTL568" s="45"/>
      <c r="VTM568" s="46"/>
      <c r="VTN568" s="47"/>
      <c r="VTO568" s="80"/>
      <c r="VTP568" s="49"/>
      <c r="VTQ568" s="43"/>
      <c r="VTR568" s="44"/>
      <c r="VTS568" s="45"/>
      <c r="VTT568" s="45"/>
      <c r="VTU568" s="46"/>
      <c r="VTV568" s="47"/>
      <c r="VTW568" s="80"/>
      <c r="VTX568" s="49"/>
      <c r="VTY568" s="43"/>
      <c r="VTZ568" s="44"/>
      <c r="VUA568" s="45"/>
      <c r="VUB568" s="45"/>
      <c r="VUC568" s="46"/>
      <c r="VUD568" s="47"/>
      <c r="VUE568" s="80"/>
      <c r="VUF568" s="49"/>
      <c r="VUG568" s="43"/>
      <c r="VUH568" s="44"/>
      <c r="VUI568" s="45"/>
      <c r="VUJ568" s="45"/>
      <c r="VUK568" s="46"/>
      <c r="VUL568" s="47"/>
      <c r="VUM568" s="80"/>
      <c r="VUN568" s="49"/>
      <c r="VUO568" s="43"/>
      <c r="VUP568" s="44"/>
      <c r="VUQ568" s="45"/>
      <c r="VUR568" s="45"/>
      <c r="VUS568" s="46"/>
      <c r="VUT568" s="47"/>
      <c r="VUU568" s="80"/>
      <c r="VUV568" s="49"/>
      <c r="VUW568" s="43"/>
      <c r="VUX568" s="44"/>
      <c r="VUY568" s="45"/>
      <c r="VUZ568" s="45"/>
      <c r="VVA568" s="46"/>
      <c r="VVB568" s="47"/>
      <c r="VVC568" s="80"/>
      <c r="VVD568" s="49"/>
      <c r="VVE568" s="43"/>
      <c r="VVF568" s="44"/>
      <c r="VVG568" s="45"/>
      <c r="VVH568" s="45"/>
      <c r="VVI568" s="46"/>
      <c r="VVJ568" s="47"/>
      <c r="VVK568" s="80"/>
      <c r="VVL568" s="49"/>
      <c r="VVM568" s="43"/>
      <c r="VVN568" s="44"/>
      <c r="VVO568" s="45"/>
      <c r="VVP568" s="45"/>
      <c r="VVQ568" s="46"/>
      <c r="VVR568" s="47"/>
      <c r="VVS568" s="80"/>
      <c r="VVT568" s="49"/>
      <c r="VVU568" s="43"/>
      <c r="VVV568" s="44"/>
      <c r="VVW568" s="45"/>
      <c r="VVX568" s="45"/>
      <c r="VVY568" s="46"/>
      <c r="VVZ568" s="47"/>
      <c r="VWA568" s="80"/>
      <c r="VWB568" s="49"/>
      <c r="VWC568" s="43"/>
      <c r="VWD568" s="44"/>
      <c r="VWE568" s="45"/>
      <c r="VWF568" s="45"/>
      <c r="VWG568" s="46"/>
      <c r="VWH568" s="47"/>
      <c r="VWI568" s="80"/>
      <c r="VWJ568" s="49"/>
      <c r="VWK568" s="43"/>
      <c r="VWL568" s="44"/>
      <c r="VWM568" s="45"/>
      <c r="VWN568" s="45"/>
      <c r="VWO568" s="46"/>
      <c r="VWP568" s="47"/>
      <c r="VWQ568" s="80"/>
      <c r="VWR568" s="49"/>
      <c r="VWS568" s="43"/>
      <c r="VWT568" s="44"/>
      <c r="VWU568" s="45"/>
      <c r="VWV568" s="45"/>
      <c r="VWW568" s="46"/>
      <c r="VWX568" s="47"/>
      <c r="VWY568" s="80"/>
      <c r="VWZ568" s="49"/>
      <c r="VXA568" s="43"/>
      <c r="VXB568" s="44"/>
      <c r="VXC568" s="45"/>
      <c r="VXD568" s="45"/>
      <c r="VXE568" s="46"/>
      <c r="VXF568" s="47"/>
      <c r="VXG568" s="80"/>
      <c r="VXH568" s="49"/>
      <c r="VXI568" s="43"/>
      <c r="VXJ568" s="44"/>
      <c r="VXK568" s="45"/>
      <c r="VXL568" s="45"/>
      <c r="VXM568" s="46"/>
      <c r="VXN568" s="47"/>
      <c r="VXO568" s="80"/>
      <c r="VXP568" s="49"/>
      <c r="VXQ568" s="43"/>
      <c r="VXR568" s="44"/>
      <c r="VXS568" s="45"/>
      <c r="VXT568" s="45"/>
      <c r="VXU568" s="46"/>
      <c r="VXV568" s="47"/>
      <c r="VXW568" s="80"/>
      <c r="VXX568" s="49"/>
      <c r="VXY568" s="43"/>
      <c r="VXZ568" s="44"/>
      <c r="VYA568" s="45"/>
      <c r="VYB568" s="45"/>
      <c r="VYC568" s="46"/>
      <c r="VYD568" s="47"/>
      <c r="VYE568" s="80"/>
      <c r="VYF568" s="49"/>
      <c r="VYG568" s="43"/>
      <c r="VYH568" s="44"/>
      <c r="VYI568" s="45"/>
      <c r="VYJ568" s="45"/>
      <c r="VYK568" s="46"/>
      <c r="VYL568" s="47"/>
      <c r="VYM568" s="80"/>
      <c r="VYN568" s="49"/>
      <c r="VYO568" s="43"/>
      <c r="VYP568" s="44"/>
      <c r="VYQ568" s="45"/>
      <c r="VYR568" s="45"/>
      <c r="VYS568" s="46"/>
      <c r="VYT568" s="47"/>
      <c r="VYU568" s="80"/>
      <c r="VYV568" s="49"/>
      <c r="VYW568" s="43"/>
      <c r="VYX568" s="44"/>
      <c r="VYY568" s="45"/>
      <c r="VYZ568" s="45"/>
      <c r="VZA568" s="46"/>
      <c r="VZB568" s="47"/>
      <c r="VZC568" s="80"/>
      <c r="VZD568" s="49"/>
      <c r="VZE568" s="43"/>
      <c r="VZF568" s="44"/>
      <c r="VZG568" s="45"/>
      <c r="VZH568" s="45"/>
      <c r="VZI568" s="46"/>
      <c r="VZJ568" s="47"/>
      <c r="VZK568" s="80"/>
      <c r="VZL568" s="49"/>
      <c r="VZM568" s="43"/>
      <c r="VZN568" s="44"/>
      <c r="VZO568" s="45"/>
      <c r="VZP568" s="45"/>
      <c r="VZQ568" s="46"/>
      <c r="VZR568" s="47"/>
      <c r="VZS568" s="80"/>
      <c r="VZT568" s="49"/>
      <c r="VZU568" s="43"/>
      <c r="VZV568" s="44"/>
      <c r="VZW568" s="45"/>
      <c r="VZX568" s="45"/>
      <c r="VZY568" s="46"/>
      <c r="VZZ568" s="47"/>
      <c r="WAA568" s="80"/>
      <c r="WAB568" s="49"/>
      <c r="WAC568" s="43"/>
      <c r="WAD568" s="44"/>
      <c r="WAE568" s="45"/>
      <c r="WAF568" s="45"/>
      <c r="WAG568" s="46"/>
      <c r="WAH568" s="47"/>
      <c r="WAI568" s="80"/>
      <c r="WAJ568" s="49"/>
      <c r="WAK568" s="43"/>
      <c r="WAL568" s="44"/>
      <c r="WAM568" s="45"/>
      <c r="WAN568" s="45"/>
      <c r="WAO568" s="46"/>
      <c r="WAP568" s="47"/>
      <c r="WAQ568" s="80"/>
      <c r="WAR568" s="49"/>
      <c r="WAS568" s="43"/>
      <c r="WAT568" s="44"/>
      <c r="WAU568" s="45"/>
      <c r="WAV568" s="45"/>
      <c r="WAW568" s="46"/>
      <c r="WAX568" s="47"/>
      <c r="WAY568" s="80"/>
      <c r="WAZ568" s="49"/>
      <c r="WBA568" s="43"/>
      <c r="WBB568" s="44"/>
      <c r="WBC568" s="45"/>
      <c r="WBD568" s="45"/>
      <c r="WBE568" s="46"/>
      <c r="WBF568" s="47"/>
      <c r="WBG568" s="80"/>
      <c r="WBH568" s="49"/>
      <c r="WBI568" s="43"/>
      <c r="WBJ568" s="44"/>
      <c r="WBK568" s="45"/>
      <c r="WBL568" s="45"/>
      <c r="WBM568" s="46"/>
      <c r="WBN568" s="47"/>
      <c r="WBO568" s="80"/>
      <c r="WBP568" s="49"/>
      <c r="WBQ568" s="43"/>
      <c r="WBR568" s="44"/>
      <c r="WBS568" s="45"/>
      <c r="WBT568" s="45"/>
      <c r="WBU568" s="46"/>
      <c r="WBV568" s="47"/>
      <c r="WBW568" s="80"/>
      <c r="WBX568" s="49"/>
      <c r="WBY568" s="43"/>
      <c r="WBZ568" s="44"/>
      <c r="WCA568" s="45"/>
      <c r="WCB568" s="45"/>
      <c r="WCC568" s="46"/>
      <c r="WCD568" s="47"/>
      <c r="WCE568" s="80"/>
      <c r="WCF568" s="49"/>
      <c r="WCG568" s="43"/>
      <c r="WCH568" s="44"/>
      <c r="WCI568" s="45"/>
      <c r="WCJ568" s="45"/>
      <c r="WCK568" s="46"/>
      <c r="WCL568" s="47"/>
      <c r="WCM568" s="80"/>
      <c r="WCN568" s="49"/>
      <c r="WCO568" s="43"/>
      <c r="WCP568" s="44"/>
      <c r="WCQ568" s="45"/>
      <c r="WCR568" s="45"/>
      <c r="WCS568" s="46"/>
      <c r="WCT568" s="47"/>
      <c r="WCU568" s="80"/>
      <c r="WCV568" s="49"/>
      <c r="WCW568" s="43"/>
      <c r="WCX568" s="44"/>
      <c r="WCY568" s="45"/>
      <c r="WCZ568" s="45"/>
      <c r="WDA568" s="46"/>
      <c r="WDB568" s="47"/>
      <c r="WDC568" s="80"/>
      <c r="WDD568" s="49"/>
      <c r="WDE568" s="43"/>
      <c r="WDF568" s="44"/>
      <c r="WDG568" s="45"/>
      <c r="WDH568" s="45"/>
      <c r="WDI568" s="46"/>
      <c r="WDJ568" s="47"/>
      <c r="WDK568" s="80"/>
      <c r="WDL568" s="49"/>
      <c r="WDM568" s="43"/>
      <c r="WDN568" s="44"/>
      <c r="WDO568" s="45"/>
      <c r="WDP568" s="45"/>
      <c r="WDQ568" s="46"/>
      <c r="WDR568" s="47"/>
      <c r="WDS568" s="80"/>
      <c r="WDT568" s="49"/>
      <c r="WDU568" s="43"/>
      <c r="WDV568" s="44"/>
      <c r="WDW568" s="45"/>
      <c r="WDX568" s="45"/>
      <c r="WDY568" s="46"/>
      <c r="WDZ568" s="47"/>
      <c r="WEA568" s="80"/>
      <c r="WEB568" s="49"/>
      <c r="WEC568" s="43"/>
      <c r="WED568" s="44"/>
      <c r="WEE568" s="45"/>
      <c r="WEF568" s="45"/>
      <c r="WEG568" s="46"/>
      <c r="WEH568" s="47"/>
      <c r="WEI568" s="80"/>
      <c r="WEJ568" s="49"/>
      <c r="WEK568" s="43"/>
      <c r="WEL568" s="44"/>
      <c r="WEM568" s="45"/>
      <c r="WEN568" s="45"/>
      <c r="WEO568" s="46"/>
      <c r="WEP568" s="47"/>
      <c r="WEQ568" s="80"/>
      <c r="WER568" s="49"/>
      <c r="WES568" s="43"/>
      <c r="WET568" s="44"/>
      <c r="WEU568" s="45"/>
      <c r="WEV568" s="45"/>
      <c r="WEW568" s="46"/>
      <c r="WEX568" s="47"/>
      <c r="WEY568" s="80"/>
      <c r="WEZ568" s="49"/>
      <c r="WFA568" s="43"/>
      <c r="WFB568" s="44"/>
      <c r="WFC568" s="45"/>
      <c r="WFD568" s="45"/>
      <c r="WFE568" s="46"/>
      <c r="WFF568" s="47"/>
      <c r="WFG568" s="80"/>
      <c r="WFH568" s="49"/>
      <c r="WFI568" s="43"/>
      <c r="WFJ568" s="44"/>
      <c r="WFK568" s="45"/>
      <c r="WFL568" s="45"/>
      <c r="WFM568" s="46"/>
      <c r="WFN568" s="47"/>
      <c r="WFO568" s="80"/>
      <c r="WFP568" s="49"/>
      <c r="WFQ568" s="43"/>
      <c r="WFR568" s="44"/>
      <c r="WFS568" s="45"/>
      <c r="WFT568" s="45"/>
      <c r="WFU568" s="46"/>
      <c r="WFV568" s="47"/>
      <c r="WFW568" s="80"/>
      <c r="WFX568" s="49"/>
      <c r="WFY568" s="43"/>
      <c r="WFZ568" s="44"/>
      <c r="WGA568" s="45"/>
      <c r="WGB568" s="45"/>
      <c r="WGC568" s="46"/>
      <c r="WGD568" s="47"/>
      <c r="WGE568" s="80"/>
      <c r="WGF568" s="49"/>
      <c r="WGG568" s="43"/>
      <c r="WGH568" s="44"/>
      <c r="WGI568" s="45"/>
      <c r="WGJ568" s="45"/>
      <c r="WGK568" s="46"/>
      <c r="WGL568" s="47"/>
      <c r="WGM568" s="80"/>
      <c r="WGN568" s="49"/>
      <c r="WGO568" s="43"/>
      <c r="WGP568" s="44"/>
      <c r="WGQ568" s="45"/>
      <c r="WGR568" s="45"/>
      <c r="WGS568" s="46"/>
      <c r="WGT568" s="47"/>
      <c r="WGU568" s="80"/>
      <c r="WGV568" s="49"/>
      <c r="WGW568" s="43"/>
      <c r="WGX568" s="44"/>
      <c r="WGY568" s="45"/>
      <c r="WGZ568" s="45"/>
      <c r="WHA568" s="46"/>
      <c r="WHB568" s="47"/>
      <c r="WHC568" s="80"/>
      <c r="WHD568" s="49"/>
      <c r="WHE568" s="43"/>
      <c r="WHF568" s="44"/>
      <c r="WHG568" s="45"/>
      <c r="WHH568" s="45"/>
      <c r="WHI568" s="46"/>
      <c r="WHJ568" s="47"/>
      <c r="WHK568" s="80"/>
      <c r="WHL568" s="49"/>
      <c r="WHM568" s="43"/>
      <c r="WHN568" s="44"/>
      <c r="WHO568" s="45"/>
      <c r="WHP568" s="45"/>
      <c r="WHQ568" s="46"/>
      <c r="WHR568" s="47"/>
      <c r="WHS568" s="80"/>
      <c r="WHT568" s="49"/>
      <c r="WHU568" s="43"/>
      <c r="WHV568" s="44"/>
      <c r="WHW568" s="45"/>
      <c r="WHX568" s="45"/>
      <c r="WHY568" s="46"/>
      <c r="WHZ568" s="47"/>
      <c r="WIA568" s="80"/>
      <c r="WIB568" s="49"/>
      <c r="WIC568" s="43"/>
      <c r="WID568" s="44"/>
      <c r="WIE568" s="45"/>
      <c r="WIF568" s="45"/>
      <c r="WIG568" s="46"/>
      <c r="WIH568" s="47"/>
      <c r="WII568" s="80"/>
      <c r="WIJ568" s="49"/>
      <c r="WIK568" s="43"/>
      <c r="WIL568" s="44"/>
      <c r="WIM568" s="45"/>
      <c r="WIN568" s="45"/>
      <c r="WIO568" s="46"/>
      <c r="WIP568" s="47"/>
      <c r="WIQ568" s="80"/>
      <c r="WIR568" s="49"/>
      <c r="WIS568" s="43"/>
      <c r="WIT568" s="44"/>
      <c r="WIU568" s="45"/>
      <c r="WIV568" s="45"/>
      <c r="WIW568" s="46"/>
      <c r="WIX568" s="47"/>
      <c r="WIY568" s="80"/>
      <c r="WIZ568" s="49"/>
      <c r="WJA568" s="43"/>
      <c r="WJB568" s="44"/>
      <c r="WJC568" s="45"/>
      <c r="WJD568" s="45"/>
      <c r="WJE568" s="46"/>
      <c r="WJF568" s="47"/>
      <c r="WJG568" s="80"/>
      <c r="WJH568" s="49"/>
      <c r="WJI568" s="43"/>
      <c r="WJJ568" s="44"/>
      <c r="WJK568" s="45"/>
      <c r="WJL568" s="45"/>
      <c r="WJM568" s="46"/>
      <c r="WJN568" s="47"/>
      <c r="WJO568" s="80"/>
      <c r="WJP568" s="49"/>
      <c r="WJQ568" s="43"/>
      <c r="WJR568" s="44"/>
      <c r="WJS568" s="45"/>
      <c r="WJT568" s="45"/>
      <c r="WJU568" s="46"/>
      <c r="WJV568" s="47"/>
      <c r="WJW568" s="80"/>
      <c r="WJX568" s="49"/>
      <c r="WJY568" s="43"/>
      <c r="WJZ568" s="44"/>
      <c r="WKA568" s="45"/>
      <c r="WKB568" s="45"/>
      <c r="WKC568" s="46"/>
      <c r="WKD568" s="47"/>
      <c r="WKE568" s="80"/>
      <c r="WKF568" s="49"/>
      <c r="WKG568" s="43"/>
      <c r="WKH568" s="44"/>
      <c r="WKI568" s="45"/>
      <c r="WKJ568" s="45"/>
      <c r="WKK568" s="46"/>
      <c r="WKL568" s="47"/>
      <c r="WKM568" s="80"/>
      <c r="WKN568" s="49"/>
      <c r="WKO568" s="43"/>
      <c r="WKP568" s="44"/>
      <c r="WKQ568" s="45"/>
      <c r="WKR568" s="45"/>
      <c r="WKS568" s="46"/>
      <c r="WKT568" s="47"/>
      <c r="WKU568" s="80"/>
      <c r="WKV568" s="49"/>
      <c r="WKW568" s="43"/>
      <c r="WKX568" s="44"/>
      <c r="WKY568" s="45"/>
      <c r="WKZ568" s="45"/>
      <c r="WLA568" s="46"/>
      <c r="WLB568" s="47"/>
      <c r="WLC568" s="80"/>
      <c r="WLD568" s="49"/>
      <c r="WLE568" s="43"/>
      <c r="WLF568" s="44"/>
      <c r="WLG568" s="45"/>
      <c r="WLH568" s="45"/>
      <c r="WLI568" s="46"/>
      <c r="WLJ568" s="47"/>
      <c r="WLK568" s="80"/>
      <c r="WLL568" s="49"/>
      <c r="WLM568" s="43"/>
      <c r="WLN568" s="44"/>
      <c r="WLO568" s="45"/>
      <c r="WLP568" s="45"/>
      <c r="WLQ568" s="46"/>
      <c r="WLR568" s="47"/>
      <c r="WLS568" s="80"/>
      <c r="WLT568" s="49"/>
      <c r="WLU568" s="43"/>
      <c r="WLV568" s="44"/>
      <c r="WLW568" s="45"/>
      <c r="WLX568" s="45"/>
      <c r="WLY568" s="46"/>
      <c r="WLZ568" s="47"/>
      <c r="WMA568" s="80"/>
      <c r="WMB568" s="49"/>
      <c r="WMC568" s="43"/>
      <c r="WMD568" s="44"/>
      <c r="WME568" s="45"/>
      <c r="WMF568" s="45"/>
      <c r="WMG568" s="46"/>
      <c r="WMH568" s="47"/>
      <c r="WMI568" s="80"/>
      <c r="WMJ568" s="49"/>
      <c r="WMK568" s="43"/>
      <c r="WML568" s="44"/>
      <c r="WMM568" s="45"/>
      <c r="WMN568" s="45"/>
      <c r="WMO568" s="46"/>
      <c r="WMP568" s="47"/>
      <c r="WMQ568" s="80"/>
      <c r="WMR568" s="49"/>
      <c r="WMS568" s="43"/>
      <c r="WMT568" s="44"/>
      <c r="WMU568" s="45"/>
      <c r="WMV568" s="45"/>
      <c r="WMW568" s="46"/>
      <c r="WMX568" s="47"/>
      <c r="WMY568" s="80"/>
      <c r="WMZ568" s="49"/>
      <c r="WNA568" s="43"/>
      <c r="WNB568" s="44"/>
      <c r="WNC568" s="45"/>
      <c r="WND568" s="45"/>
      <c r="WNE568" s="46"/>
      <c r="WNF568" s="47"/>
      <c r="WNG568" s="80"/>
      <c r="WNH568" s="49"/>
      <c r="WNI568" s="43"/>
      <c r="WNJ568" s="44"/>
      <c r="WNK568" s="45"/>
      <c r="WNL568" s="45"/>
      <c r="WNM568" s="46"/>
      <c r="WNN568" s="47"/>
      <c r="WNO568" s="80"/>
      <c r="WNP568" s="49"/>
      <c r="WNQ568" s="43"/>
      <c r="WNR568" s="44"/>
      <c r="WNS568" s="45"/>
      <c r="WNT568" s="45"/>
      <c r="WNU568" s="46"/>
      <c r="WNV568" s="47"/>
      <c r="WNW568" s="80"/>
      <c r="WNX568" s="49"/>
      <c r="WNY568" s="43"/>
      <c r="WNZ568" s="44"/>
      <c r="WOA568" s="45"/>
      <c r="WOB568" s="45"/>
      <c r="WOC568" s="46"/>
      <c r="WOD568" s="47"/>
      <c r="WOE568" s="80"/>
      <c r="WOF568" s="49"/>
      <c r="WOG568" s="43"/>
      <c r="WOH568" s="44"/>
      <c r="WOI568" s="45"/>
      <c r="WOJ568" s="45"/>
      <c r="WOK568" s="46"/>
      <c r="WOL568" s="47"/>
      <c r="WOM568" s="80"/>
      <c r="WON568" s="49"/>
      <c r="WOO568" s="43"/>
      <c r="WOP568" s="44"/>
      <c r="WOQ568" s="45"/>
      <c r="WOR568" s="45"/>
      <c r="WOS568" s="46"/>
      <c r="WOT568" s="47"/>
      <c r="WOU568" s="80"/>
      <c r="WOV568" s="49"/>
      <c r="WOW568" s="43"/>
      <c r="WOX568" s="44"/>
      <c r="WOY568" s="45"/>
      <c r="WOZ568" s="45"/>
      <c r="WPA568" s="46"/>
      <c r="WPB568" s="47"/>
      <c r="WPC568" s="80"/>
      <c r="WPD568" s="49"/>
      <c r="WPE568" s="43"/>
      <c r="WPF568" s="44"/>
      <c r="WPG568" s="45"/>
      <c r="WPH568" s="45"/>
      <c r="WPI568" s="46"/>
      <c r="WPJ568" s="47"/>
      <c r="WPK568" s="80"/>
      <c r="WPL568" s="49"/>
      <c r="WPM568" s="43"/>
      <c r="WPN568" s="44"/>
      <c r="WPO568" s="45"/>
      <c r="WPP568" s="45"/>
      <c r="WPQ568" s="46"/>
      <c r="WPR568" s="47"/>
      <c r="WPS568" s="80"/>
      <c r="WPT568" s="49"/>
      <c r="WPU568" s="43"/>
      <c r="WPV568" s="44"/>
      <c r="WPW568" s="45"/>
      <c r="WPX568" s="45"/>
      <c r="WPY568" s="46"/>
      <c r="WPZ568" s="47"/>
      <c r="WQA568" s="80"/>
      <c r="WQB568" s="49"/>
      <c r="WQC568" s="43"/>
      <c r="WQD568" s="44"/>
      <c r="WQE568" s="45"/>
      <c r="WQF568" s="45"/>
      <c r="WQG568" s="46"/>
      <c r="WQH568" s="47"/>
      <c r="WQI568" s="80"/>
      <c r="WQJ568" s="49"/>
      <c r="WQK568" s="43"/>
      <c r="WQL568" s="44"/>
      <c r="WQM568" s="45"/>
      <c r="WQN568" s="45"/>
      <c r="WQO568" s="46"/>
      <c r="WQP568" s="47"/>
      <c r="WQQ568" s="80"/>
      <c r="WQR568" s="49"/>
      <c r="WQS568" s="43"/>
      <c r="WQT568" s="44"/>
      <c r="WQU568" s="45"/>
      <c r="WQV568" s="45"/>
      <c r="WQW568" s="46"/>
      <c r="WQX568" s="47"/>
      <c r="WQY568" s="80"/>
      <c r="WQZ568" s="49"/>
      <c r="WRA568" s="43"/>
      <c r="WRB568" s="44"/>
      <c r="WRC568" s="45"/>
      <c r="WRD568" s="45"/>
      <c r="WRE568" s="46"/>
      <c r="WRF568" s="47"/>
      <c r="WRG568" s="80"/>
      <c r="WRH568" s="49"/>
      <c r="WRI568" s="43"/>
      <c r="WRJ568" s="44"/>
      <c r="WRK568" s="45"/>
      <c r="WRL568" s="45"/>
      <c r="WRM568" s="46"/>
      <c r="WRN568" s="47"/>
      <c r="WRO568" s="80"/>
      <c r="WRP568" s="49"/>
      <c r="WRQ568" s="43"/>
      <c r="WRR568" s="44"/>
      <c r="WRS568" s="45"/>
      <c r="WRT568" s="45"/>
      <c r="WRU568" s="46"/>
      <c r="WRV568" s="47"/>
      <c r="WRW568" s="80"/>
      <c r="WRX568" s="49"/>
      <c r="WRY568" s="43"/>
      <c r="WRZ568" s="44"/>
      <c r="WSA568" s="45"/>
      <c r="WSB568" s="45"/>
      <c r="WSC568" s="46"/>
      <c r="WSD568" s="47"/>
      <c r="WSE568" s="80"/>
      <c r="WSF568" s="49"/>
      <c r="WSG568" s="43"/>
      <c r="WSH568" s="44"/>
      <c r="WSI568" s="45"/>
      <c r="WSJ568" s="45"/>
      <c r="WSK568" s="46"/>
      <c r="WSL568" s="47"/>
      <c r="WSM568" s="80"/>
      <c r="WSN568" s="49"/>
      <c r="WSO568" s="43"/>
      <c r="WSP568" s="44"/>
      <c r="WSQ568" s="45"/>
      <c r="WSR568" s="45"/>
      <c r="WSS568" s="46"/>
      <c r="WST568" s="47"/>
      <c r="WSU568" s="80"/>
      <c r="WSV568" s="49"/>
      <c r="WSW568" s="43"/>
      <c r="WSX568" s="44"/>
      <c r="WSY568" s="45"/>
      <c r="WSZ568" s="45"/>
      <c r="WTA568" s="46"/>
      <c r="WTB568" s="47"/>
      <c r="WTC568" s="80"/>
      <c r="WTD568" s="49"/>
      <c r="WTE568" s="43"/>
      <c r="WTF568" s="44"/>
      <c r="WTG568" s="45"/>
      <c r="WTH568" s="45"/>
      <c r="WTI568" s="46"/>
      <c r="WTJ568" s="47"/>
      <c r="WTK568" s="80"/>
      <c r="WTL568" s="49"/>
      <c r="WTM568" s="43"/>
      <c r="WTN568" s="44"/>
      <c r="WTO568" s="45"/>
      <c r="WTP568" s="45"/>
      <c r="WTQ568" s="46"/>
      <c r="WTR568" s="47"/>
      <c r="WTS568" s="80"/>
      <c r="WTT568" s="49"/>
      <c r="WTU568" s="43"/>
      <c r="WTV568" s="44"/>
      <c r="WTW568" s="45"/>
      <c r="WTX568" s="45"/>
      <c r="WTY568" s="46"/>
      <c r="WTZ568" s="47"/>
      <c r="WUA568" s="80"/>
      <c r="WUB568" s="49"/>
      <c r="WUC568" s="43"/>
      <c r="WUD568" s="44"/>
      <c r="WUE568" s="45"/>
      <c r="WUF568" s="45"/>
      <c r="WUG568" s="46"/>
      <c r="WUH568" s="47"/>
      <c r="WUI568" s="80"/>
      <c r="WUJ568" s="49"/>
      <c r="WUK568" s="43"/>
      <c r="WUL568" s="44"/>
      <c r="WUM568" s="45"/>
      <c r="WUN568" s="45"/>
      <c r="WUO568" s="46"/>
      <c r="WUP568" s="47"/>
      <c r="WUQ568" s="80"/>
      <c r="WUR568" s="49"/>
      <c r="WUS568" s="43"/>
      <c r="WUT568" s="44"/>
      <c r="WUU568" s="45"/>
      <c r="WUV568" s="45"/>
      <c r="WUW568" s="46"/>
      <c r="WUX568" s="47"/>
      <c r="WUY568" s="80"/>
      <c r="WUZ568" s="49"/>
      <c r="WVA568" s="43"/>
      <c r="WVB568" s="44"/>
      <c r="WVC568" s="45"/>
      <c r="WVD568" s="45"/>
      <c r="WVE568" s="46"/>
      <c r="WVF568" s="47"/>
      <c r="WVG568" s="80"/>
      <c r="WVH568" s="49"/>
      <c r="WVI568" s="43"/>
      <c r="WVJ568" s="44"/>
      <c r="WVK568" s="45"/>
      <c r="WVL568" s="45"/>
      <c r="WVM568" s="46"/>
      <c r="WVN568" s="47"/>
      <c r="WVO568" s="80"/>
      <c r="WVP568" s="49"/>
      <c r="WVQ568" s="43"/>
      <c r="WVR568" s="44"/>
      <c r="WVS568" s="45"/>
      <c r="WVT568" s="45"/>
      <c r="WVU568" s="46"/>
      <c r="WVV568" s="47"/>
      <c r="WVW568" s="80"/>
      <c r="WVX568" s="49"/>
      <c r="WVY568" s="43"/>
      <c r="WVZ568" s="44"/>
      <c r="WWA568" s="45"/>
      <c r="WWB568" s="45"/>
      <c r="WWC568" s="46"/>
      <c r="WWD568" s="47"/>
      <c r="WWE568" s="80"/>
      <c r="WWF568" s="49"/>
      <c r="WWG568" s="43"/>
      <c r="WWH568" s="44"/>
      <c r="WWI568" s="45"/>
      <c r="WWJ568" s="45"/>
      <c r="WWK568" s="46"/>
      <c r="WWL568" s="47"/>
      <c r="WWM568" s="80"/>
      <c r="WWN568" s="49"/>
      <c r="WWO568" s="43"/>
      <c r="WWP568" s="44"/>
      <c r="WWQ568" s="45"/>
      <c r="WWR568" s="45"/>
      <c r="WWS568" s="46"/>
      <c r="WWT568" s="47"/>
      <c r="WWU568" s="80"/>
      <c r="WWV568" s="49"/>
      <c r="WWW568" s="43"/>
      <c r="WWX568" s="44"/>
      <c r="WWY568" s="45"/>
      <c r="WWZ568" s="45"/>
      <c r="WXA568" s="46"/>
      <c r="WXB568" s="47"/>
      <c r="WXC568" s="80"/>
      <c r="WXD568" s="49"/>
      <c r="WXE568" s="43"/>
      <c r="WXF568" s="44"/>
      <c r="WXG568" s="45"/>
      <c r="WXH568" s="45"/>
      <c r="WXI568" s="46"/>
      <c r="WXJ568" s="47"/>
      <c r="WXK568" s="80"/>
      <c r="WXL568" s="49"/>
      <c r="WXM568" s="43"/>
      <c r="WXN568" s="44"/>
      <c r="WXO568" s="45"/>
      <c r="WXP568" s="45"/>
      <c r="WXQ568" s="46"/>
      <c r="WXR568" s="47"/>
      <c r="WXS568" s="80"/>
      <c r="WXT568" s="49"/>
      <c r="WXU568" s="43"/>
      <c r="WXV568" s="44"/>
      <c r="WXW568" s="45"/>
      <c r="WXX568" s="45"/>
      <c r="WXY568" s="46"/>
      <c r="WXZ568" s="47"/>
      <c r="WYA568" s="80"/>
      <c r="WYB568" s="49"/>
      <c r="WYC568" s="43"/>
      <c r="WYD568" s="44"/>
      <c r="WYE568" s="45"/>
      <c r="WYF568" s="45"/>
      <c r="WYG568" s="46"/>
      <c r="WYH568" s="47"/>
      <c r="WYI568" s="80"/>
      <c r="WYJ568" s="49"/>
      <c r="WYK568" s="43"/>
      <c r="WYL568" s="44"/>
      <c r="WYM568" s="45"/>
      <c r="WYN568" s="45"/>
      <c r="WYO568" s="46"/>
      <c r="WYP568" s="47"/>
      <c r="WYQ568" s="80"/>
      <c r="WYR568" s="49"/>
      <c r="WYS568" s="43"/>
      <c r="WYT568" s="44"/>
      <c r="WYU568" s="45"/>
      <c r="WYV568" s="45"/>
      <c r="WYW568" s="46"/>
      <c r="WYX568" s="47"/>
      <c r="WYY568" s="80"/>
      <c r="WYZ568" s="49"/>
      <c r="WZA568" s="43"/>
      <c r="WZB568" s="44"/>
      <c r="WZC568" s="45"/>
      <c r="WZD568" s="45"/>
      <c r="WZE568" s="46"/>
      <c r="WZF568" s="47"/>
      <c r="WZG568" s="80"/>
      <c r="WZH568" s="49"/>
      <c r="WZI568" s="43"/>
      <c r="WZJ568" s="44"/>
      <c r="WZK568" s="45"/>
      <c r="WZL568" s="45"/>
      <c r="WZM568" s="46"/>
      <c r="WZN568" s="47"/>
      <c r="WZO568" s="80"/>
      <c r="WZP568" s="49"/>
      <c r="WZQ568" s="43"/>
      <c r="WZR568" s="44"/>
      <c r="WZS568" s="45"/>
      <c r="WZT568" s="45"/>
      <c r="WZU568" s="46"/>
      <c r="WZV568" s="47"/>
      <c r="WZW568" s="80"/>
      <c r="WZX568" s="49"/>
      <c r="WZY568" s="43"/>
      <c r="WZZ568" s="44"/>
      <c r="XAA568" s="45"/>
      <c r="XAB568" s="45"/>
      <c r="XAC568" s="46"/>
      <c r="XAD568" s="47"/>
      <c r="XAE568" s="80"/>
      <c r="XAF568" s="49"/>
      <c r="XAG568" s="43"/>
      <c r="XAH568" s="44"/>
      <c r="XAI568" s="45"/>
      <c r="XAJ568" s="45"/>
      <c r="XAK568" s="46"/>
      <c r="XAL568" s="47"/>
      <c r="XAM568" s="80"/>
      <c r="XAN568" s="49"/>
      <c r="XAO568" s="43"/>
      <c r="XAP568" s="44"/>
      <c r="XAQ568" s="45"/>
      <c r="XAR568" s="45"/>
      <c r="XAS568" s="46"/>
      <c r="XAT568" s="47"/>
      <c r="XAU568" s="80"/>
      <c r="XAV568" s="49"/>
      <c r="XAW568" s="43"/>
      <c r="XAX568" s="44"/>
      <c r="XAY568" s="45"/>
      <c r="XAZ568" s="45"/>
      <c r="XBA568" s="46"/>
      <c r="XBB568" s="47"/>
      <c r="XBC568" s="80"/>
      <c r="XBD568" s="49"/>
      <c r="XBE568" s="43"/>
      <c r="XBF568" s="44"/>
      <c r="XBG568" s="45"/>
      <c r="XBH568" s="45"/>
      <c r="XBI568" s="46"/>
      <c r="XBJ568" s="47"/>
      <c r="XBK568" s="80"/>
      <c r="XBL568" s="49"/>
      <c r="XBM568" s="43"/>
      <c r="XBN568" s="44"/>
      <c r="XBO568" s="45"/>
      <c r="XBP568" s="45"/>
      <c r="XBQ568" s="46"/>
      <c r="XBR568" s="47"/>
      <c r="XBS568" s="80"/>
      <c r="XBT568" s="49"/>
      <c r="XBU568" s="43"/>
      <c r="XBV568" s="44"/>
      <c r="XBW568" s="45"/>
      <c r="XBX568" s="45"/>
      <c r="XBY568" s="46"/>
      <c r="XBZ568" s="47"/>
      <c r="XCA568" s="80"/>
      <c r="XCB568" s="49"/>
      <c r="XCC568" s="43"/>
      <c r="XCD568" s="44"/>
      <c r="XCE568" s="45"/>
      <c r="XCF568" s="45"/>
      <c r="XCG568" s="46"/>
      <c r="XCH568" s="47"/>
      <c r="XCI568" s="80"/>
      <c r="XCJ568" s="49"/>
      <c r="XCK568" s="43"/>
      <c r="XCL568" s="44"/>
      <c r="XCM568" s="45"/>
      <c r="XCN568" s="45"/>
      <c r="XCO568" s="46"/>
      <c r="XCP568" s="47"/>
      <c r="XCQ568" s="80"/>
      <c r="XCR568" s="49"/>
      <c r="XCS568" s="43"/>
      <c r="XCT568" s="44"/>
      <c r="XCU568" s="45"/>
      <c r="XCV568" s="45"/>
      <c r="XCW568" s="46"/>
      <c r="XCX568" s="47"/>
      <c r="XCY568" s="80"/>
      <c r="XCZ568" s="49"/>
      <c r="XDA568" s="43"/>
      <c r="XDB568" s="44"/>
      <c r="XDC568" s="45"/>
      <c r="XDD568" s="45"/>
      <c r="XDE568" s="46"/>
      <c r="XDF568" s="47"/>
      <c r="XDG568" s="80"/>
      <c r="XDH568" s="49"/>
      <c r="XDI568" s="43"/>
      <c r="XDJ568" s="44"/>
      <c r="XDK568" s="45"/>
      <c r="XDL568" s="45"/>
      <c r="XDM568" s="46"/>
      <c r="XDN568" s="47"/>
      <c r="XDO568" s="80"/>
      <c r="XDP568" s="49"/>
      <c r="XDQ568" s="43"/>
      <c r="XDR568" s="44"/>
      <c r="XDS568" s="45"/>
      <c r="XDT568" s="45"/>
      <c r="XDU568" s="46"/>
      <c r="XDV568" s="47"/>
      <c r="XDW568" s="80"/>
      <c r="XDX568" s="49"/>
      <c r="XDY568" s="43"/>
      <c r="XDZ568" s="44"/>
      <c r="XEA568" s="45"/>
      <c r="XEB568" s="45"/>
      <c r="XEC568" s="46"/>
      <c r="XED568" s="47"/>
      <c r="XEE568" s="80"/>
      <c r="XEF568" s="49"/>
      <c r="XEG568" s="43"/>
      <c r="XEH568" s="44"/>
      <c r="XEI568" s="45"/>
      <c r="XEJ568" s="45"/>
      <c r="XEK568" s="46"/>
      <c r="XEL568" s="47"/>
      <c r="XEM568" s="80"/>
      <c r="XEN568" s="49"/>
      <c r="XEO568" s="43"/>
      <c r="XEP568" s="44"/>
      <c r="XEQ568" s="45"/>
      <c r="XER568" s="45"/>
      <c r="XES568" s="46"/>
      <c r="XET568" s="47"/>
      <c r="XEU568" s="80"/>
      <c r="XEV568" s="49"/>
      <c r="XEW568" s="43"/>
      <c r="XEX568" s="44"/>
      <c r="XEY568" s="45"/>
      <c r="XEZ568" s="45"/>
      <c r="XFA568" s="46"/>
      <c r="XFB568" s="47"/>
      <c r="XFC568" s="80"/>
      <c r="XFD568" s="49"/>
    </row>
    <row r="569" spans="1:16384" s="50" customFormat="1">
      <c r="A569" s="166"/>
      <c r="B569" s="44"/>
      <c r="C569" s="45"/>
      <c r="D569" s="45"/>
      <c r="E569" s="48"/>
      <c r="F569" s="47"/>
      <c r="G569" s="80"/>
      <c r="H569" s="217"/>
      <c r="I569" s="41"/>
      <c r="J569" s="51"/>
      <c r="K569" s="51"/>
      <c r="L569" s="51"/>
      <c r="M569" s="51"/>
      <c r="N569" s="51"/>
      <c r="O569" s="51"/>
      <c r="P569" s="51"/>
    </row>
    <row r="570" spans="1:16384" s="50" customFormat="1" ht="15" thickBot="1">
      <c r="A570" s="116">
        <v>4</v>
      </c>
      <c r="B570" s="90"/>
      <c r="C570" s="267" t="s">
        <v>74</v>
      </c>
      <c r="D570" s="91"/>
      <c r="E570" s="198"/>
      <c r="F570" s="117"/>
      <c r="G570" s="118"/>
      <c r="H570" s="92">
        <f>SUM(H527:H569)</f>
        <v>0</v>
      </c>
      <c r="J570" s="51"/>
      <c r="K570" s="51"/>
      <c r="L570" s="51"/>
      <c r="M570" s="51"/>
      <c r="N570" s="51"/>
      <c r="O570" s="51"/>
      <c r="P570" s="51"/>
    </row>
    <row r="571" spans="1:16384" s="156" customFormat="1" ht="15" thickTop="1">
      <c r="A571" s="151"/>
      <c r="B571" s="152"/>
      <c r="C571" s="271"/>
      <c r="D571" s="153"/>
      <c r="E571" s="210"/>
      <c r="F571" s="154"/>
      <c r="G571" s="155"/>
      <c r="H571" s="234"/>
      <c r="J571" s="157"/>
      <c r="K571" s="157"/>
      <c r="L571" s="157"/>
      <c r="M571" s="157"/>
      <c r="N571" s="157"/>
      <c r="O571" s="157"/>
      <c r="P571" s="157"/>
    </row>
    <row r="572" spans="1:16384" s="50" customFormat="1">
      <c r="A572" s="93">
        <v>5</v>
      </c>
      <c r="B572" s="85"/>
      <c r="C572" s="163" t="s">
        <v>161</v>
      </c>
      <c r="D572" s="86"/>
      <c r="E572" s="203"/>
      <c r="F572" s="87"/>
      <c r="G572" s="119"/>
      <c r="H572" s="225"/>
      <c r="J572" s="51"/>
      <c r="K572" s="51"/>
      <c r="L572" s="51"/>
      <c r="M572" s="51"/>
      <c r="N572" s="51"/>
      <c r="O572" s="51"/>
      <c r="P572" s="51"/>
    </row>
    <row r="573" spans="1:16384" s="50" customFormat="1">
      <c r="A573" s="166"/>
      <c r="B573" s="43"/>
      <c r="C573" s="45"/>
      <c r="D573" s="45"/>
      <c r="E573" s="48"/>
      <c r="F573" s="47"/>
      <c r="G573" s="80"/>
      <c r="H573" s="217"/>
      <c r="J573" s="51"/>
      <c r="K573" s="51"/>
      <c r="L573" s="51"/>
      <c r="M573" s="51"/>
      <c r="N573" s="51"/>
      <c r="O573" s="51"/>
      <c r="P573" s="51"/>
    </row>
    <row r="574" spans="1:16384" s="50" customFormat="1">
      <c r="A574" s="166"/>
      <c r="B574" s="43"/>
      <c r="C574" s="45"/>
      <c r="D574" s="45"/>
      <c r="E574" s="48"/>
      <c r="F574" s="47"/>
      <c r="G574" s="80"/>
      <c r="H574" s="217"/>
      <c r="J574" s="51"/>
      <c r="K574" s="51"/>
      <c r="L574" s="51"/>
      <c r="M574" s="51"/>
      <c r="N574" s="51"/>
      <c r="O574" s="51"/>
      <c r="P574" s="51"/>
    </row>
    <row r="575" spans="1:16384" s="50" customFormat="1" ht="15">
      <c r="A575" s="166"/>
      <c r="B575" s="43"/>
      <c r="C575" s="104" t="s">
        <v>1162</v>
      </c>
      <c r="D575" s="45"/>
      <c r="E575" s="48"/>
      <c r="F575" s="47"/>
      <c r="G575" s="80"/>
      <c r="H575" s="217"/>
      <c r="J575" s="51"/>
      <c r="K575" s="51"/>
      <c r="L575" s="51"/>
      <c r="M575" s="51"/>
      <c r="N575" s="51"/>
      <c r="O575" s="51"/>
      <c r="P575" s="51"/>
    </row>
    <row r="576" spans="1:16384" s="50" customFormat="1">
      <c r="A576" s="166"/>
      <c r="B576" s="43"/>
      <c r="C576" s="45"/>
      <c r="D576" s="45"/>
      <c r="E576" s="48"/>
      <c r="F576" s="47"/>
      <c r="G576" s="80"/>
      <c r="H576" s="217"/>
      <c r="J576" s="51"/>
      <c r="K576" s="51"/>
      <c r="L576" s="51"/>
      <c r="M576" s="51"/>
      <c r="N576" s="51"/>
      <c r="O576" s="51"/>
      <c r="P576" s="51"/>
    </row>
    <row r="577" spans="1:16" s="50" customFormat="1" ht="375" customHeight="1">
      <c r="A577" s="166"/>
      <c r="B577" s="43"/>
      <c r="C577" s="104" t="s">
        <v>1201</v>
      </c>
      <c r="D577" s="45"/>
      <c r="E577" s="48"/>
      <c r="F577" s="47"/>
      <c r="G577" s="80"/>
      <c r="H577" s="217"/>
      <c r="J577" s="51"/>
      <c r="K577" s="51"/>
      <c r="L577" s="51"/>
      <c r="M577" s="51"/>
      <c r="N577" s="51"/>
      <c r="O577" s="51"/>
      <c r="P577" s="51"/>
    </row>
    <row r="578" spans="1:16" s="50" customFormat="1" ht="150">
      <c r="A578" s="166"/>
      <c r="B578" s="43"/>
      <c r="C578" s="104" t="s">
        <v>1161</v>
      </c>
      <c r="D578" s="45"/>
      <c r="E578" s="48"/>
      <c r="F578" s="47"/>
      <c r="G578" s="80"/>
      <c r="H578" s="217"/>
      <c r="J578" s="51"/>
      <c r="K578" s="51"/>
      <c r="L578" s="51"/>
      <c r="M578" s="51"/>
      <c r="N578" s="51"/>
      <c r="O578" s="51"/>
      <c r="P578" s="51"/>
    </row>
    <row r="579" spans="1:16" s="50" customFormat="1">
      <c r="A579" s="94"/>
      <c r="C579" s="178"/>
      <c r="E579" s="47"/>
      <c r="F579" s="47"/>
      <c r="G579" s="47"/>
      <c r="H579" s="94"/>
      <c r="J579" s="51"/>
      <c r="K579" s="51"/>
      <c r="L579" s="51"/>
      <c r="M579" s="51"/>
      <c r="N579" s="51"/>
      <c r="O579" s="51"/>
      <c r="P579" s="51"/>
    </row>
    <row r="580" spans="1:16" s="50" customFormat="1" ht="28.5">
      <c r="A580" s="177">
        <v>5</v>
      </c>
      <c r="B580" s="178">
        <v>1</v>
      </c>
      <c r="C580" s="99" t="s">
        <v>1182</v>
      </c>
      <c r="E580" s="199">
        <v>1</v>
      </c>
      <c r="F580" s="47" t="s">
        <v>156</v>
      </c>
      <c r="G580" s="260"/>
      <c r="H580" s="261">
        <f>E580*G580</f>
        <v>0</v>
      </c>
      <c r="J580" s="51"/>
      <c r="K580" s="51"/>
      <c r="L580" s="51"/>
      <c r="M580" s="51"/>
      <c r="N580" s="51"/>
      <c r="O580" s="51"/>
      <c r="P580" s="51"/>
    </row>
    <row r="581" spans="1:16" s="50" customFormat="1">
      <c r="A581" s="177"/>
      <c r="B581" s="178"/>
      <c r="C581" s="178"/>
      <c r="E581" s="47"/>
      <c r="F581" s="47"/>
      <c r="G581" s="47"/>
      <c r="H581" s="94"/>
      <c r="J581" s="51"/>
      <c r="K581" s="51"/>
      <c r="L581" s="51"/>
      <c r="M581" s="51"/>
      <c r="N581" s="51"/>
      <c r="O581" s="51"/>
      <c r="P581" s="51"/>
    </row>
    <row r="582" spans="1:16" s="50" customFormat="1">
      <c r="A582" s="177">
        <v>5</v>
      </c>
      <c r="B582" s="178">
        <v>2</v>
      </c>
      <c r="C582" s="99" t="s">
        <v>1183</v>
      </c>
      <c r="E582" s="199">
        <v>55</v>
      </c>
      <c r="F582" s="47" t="s">
        <v>16</v>
      </c>
      <c r="G582" s="260"/>
      <c r="H582" s="261">
        <f>E582*G582</f>
        <v>0</v>
      </c>
      <c r="J582" s="51"/>
      <c r="K582" s="51"/>
      <c r="L582" s="51"/>
      <c r="M582" s="51"/>
      <c r="N582" s="51"/>
      <c r="O582" s="51"/>
      <c r="P582" s="51"/>
    </row>
    <row r="583" spans="1:16" s="50" customFormat="1">
      <c r="A583" s="177"/>
      <c r="B583" s="178"/>
      <c r="C583" s="178"/>
      <c r="E583" s="47"/>
      <c r="F583" s="47"/>
      <c r="G583" s="47"/>
      <c r="H583" s="94"/>
      <c r="J583" s="51"/>
      <c r="K583" s="51"/>
      <c r="L583" s="51"/>
      <c r="M583" s="51"/>
      <c r="N583" s="51"/>
      <c r="O583" s="51"/>
      <c r="P583" s="51"/>
    </row>
    <row r="584" spans="1:16" s="50" customFormat="1" ht="28.5">
      <c r="A584" s="177">
        <v>5</v>
      </c>
      <c r="B584" s="178">
        <v>3</v>
      </c>
      <c r="C584" s="99" t="s">
        <v>1184</v>
      </c>
      <c r="E584" s="199">
        <v>450</v>
      </c>
      <c r="F584" s="47" t="s">
        <v>13</v>
      </c>
      <c r="G584" s="260"/>
      <c r="H584" s="261">
        <f>E584*G584</f>
        <v>0</v>
      </c>
      <c r="J584" s="51"/>
      <c r="K584" s="51"/>
      <c r="L584" s="51"/>
      <c r="M584" s="51"/>
      <c r="N584" s="51"/>
      <c r="O584" s="51"/>
      <c r="P584" s="51"/>
    </row>
    <row r="585" spans="1:16" s="50" customFormat="1">
      <c r="A585" s="177"/>
      <c r="B585" s="178"/>
      <c r="C585" s="178"/>
      <c r="E585" s="47"/>
      <c r="F585" s="47"/>
      <c r="G585" s="47"/>
      <c r="H585" s="94"/>
      <c r="J585" s="51"/>
      <c r="K585" s="51"/>
      <c r="L585" s="51"/>
      <c r="M585" s="51"/>
      <c r="N585" s="51"/>
      <c r="O585" s="51"/>
      <c r="P585" s="51"/>
    </row>
    <row r="586" spans="1:16" s="50" customFormat="1" ht="28.5">
      <c r="A586" s="177">
        <v>5</v>
      </c>
      <c r="B586" s="178">
        <v>4</v>
      </c>
      <c r="C586" s="99" t="s">
        <v>1185</v>
      </c>
      <c r="E586" s="199">
        <v>68</v>
      </c>
      <c r="F586" s="47" t="s">
        <v>13</v>
      </c>
      <c r="G586" s="260"/>
      <c r="H586" s="261">
        <f>E586*G586</f>
        <v>0</v>
      </c>
      <c r="J586" s="51"/>
      <c r="K586" s="51"/>
      <c r="L586" s="51"/>
      <c r="M586" s="51"/>
      <c r="N586" s="51"/>
      <c r="O586" s="51"/>
      <c r="P586" s="51"/>
    </row>
    <row r="587" spans="1:16" s="50" customFormat="1">
      <c r="A587" s="177"/>
      <c r="B587" s="178"/>
      <c r="C587" s="178"/>
      <c r="E587" s="47"/>
      <c r="F587" s="47"/>
      <c r="G587" s="47"/>
      <c r="H587" s="94"/>
      <c r="J587" s="51"/>
      <c r="K587" s="51"/>
      <c r="L587" s="51"/>
      <c r="M587" s="51"/>
      <c r="N587" s="51"/>
      <c r="O587" s="51"/>
      <c r="P587" s="51"/>
    </row>
    <row r="588" spans="1:16" s="50" customFormat="1" ht="28.5">
      <c r="A588" s="177">
        <v>5</v>
      </c>
      <c r="B588" s="178">
        <v>5</v>
      </c>
      <c r="C588" s="99" t="s">
        <v>1186</v>
      </c>
      <c r="E588" s="199">
        <v>15</v>
      </c>
      <c r="F588" s="47" t="s">
        <v>16</v>
      </c>
      <c r="G588" s="260"/>
      <c r="H588" s="261">
        <f>E588*G588</f>
        <v>0</v>
      </c>
      <c r="J588" s="51"/>
      <c r="K588" s="51"/>
      <c r="L588" s="51"/>
      <c r="M588" s="51"/>
      <c r="N588" s="51"/>
      <c r="O588" s="51"/>
      <c r="P588" s="51"/>
    </row>
    <row r="589" spans="1:16" s="50" customFormat="1">
      <c r="A589" s="177"/>
      <c r="B589" s="178"/>
      <c r="C589" s="178"/>
      <c r="E589" s="47"/>
      <c r="F589" s="47"/>
      <c r="G589" s="47"/>
      <c r="H589" s="94"/>
      <c r="J589" s="51"/>
      <c r="K589" s="51"/>
      <c r="L589" s="51"/>
      <c r="M589" s="51"/>
      <c r="N589" s="51"/>
      <c r="O589" s="51"/>
      <c r="P589" s="51"/>
    </row>
    <row r="590" spans="1:16" s="50" customFormat="1" ht="28.5">
      <c r="A590" s="177">
        <v>5</v>
      </c>
      <c r="B590" s="178">
        <v>6</v>
      </c>
      <c r="C590" s="99" t="s">
        <v>1187</v>
      </c>
      <c r="E590" s="199">
        <v>8</v>
      </c>
      <c r="F590" s="47" t="s">
        <v>156</v>
      </c>
      <c r="G590" s="260"/>
      <c r="H590" s="261">
        <f>E590*G590</f>
        <v>0</v>
      </c>
      <c r="J590" s="51"/>
      <c r="K590" s="51"/>
      <c r="L590" s="51"/>
      <c r="M590" s="51"/>
      <c r="N590" s="51"/>
      <c r="O590" s="51"/>
      <c r="P590" s="51"/>
    </row>
    <row r="591" spans="1:16" s="50" customFormat="1">
      <c r="A591" s="177"/>
      <c r="B591" s="178"/>
      <c r="C591" s="178"/>
      <c r="E591" s="47"/>
      <c r="F591" s="47"/>
      <c r="G591" s="47"/>
      <c r="H591" s="94"/>
      <c r="J591" s="51"/>
      <c r="K591" s="51"/>
      <c r="L591" s="51"/>
      <c r="M591" s="51"/>
      <c r="N591" s="51"/>
      <c r="O591" s="51"/>
      <c r="P591" s="51"/>
    </row>
    <row r="592" spans="1:16" s="50" customFormat="1" ht="32.25" customHeight="1">
      <c r="A592" s="177">
        <v>5</v>
      </c>
      <c r="B592" s="178">
        <v>7</v>
      </c>
      <c r="C592" s="99" t="s">
        <v>1188</v>
      </c>
      <c r="E592" s="47"/>
      <c r="F592" s="47"/>
      <c r="G592" s="47"/>
      <c r="H592" s="94"/>
      <c r="J592" s="51"/>
      <c r="K592" s="51"/>
      <c r="L592" s="51"/>
      <c r="M592" s="51"/>
      <c r="N592" s="51"/>
      <c r="O592" s="51"/>
      <c r="P592" s="51"/>
    </row>
    <row r="593" spans="1:16" s="50" customFormat="1" ht="28.5">
      <c r="A593" s="177"/>
      <c r="B593" s="178"/>
      <c r="C593" s="99" t="s">
        <v>1189</v>
      </c>
      <c r="E593" s="199">
        <v>1</v>
      </c>
      <c r="F593" s="47" t="s">
        <v>156</v>
      </c>
      <c r="G593" s="260"/>
      <c r="H593" s="261">
        <f>E593*G593</f>
        <v>0</v>
      </c>
      <c r="J593" s="51"/>
      <c r="K593" s="51"/>
      <c r="L593" s="51"/>
      <c r="M593" s="51"/>
      <c r="N593" s="51"/>
      <c r="O593" s="51"/>
      <c r="P593" s="51"/>
    </row>
    <row r="594" spans="1:16" s="50" customFormat="1">
      <c r="A594" s="177"/>
      <c r="B594" s="178"/>
      <c r="C594" s="99"/>
      <c r="E594" s="199"/>
      <c r="F594" s="47"/>
      <c r="G594" s="260"/>
      <c r="H594" s="261"/>
      <c r="J594" s="51"/>
      <c r="K594" s="51"/>
      <c r="L594" s="51"/>
      <c r="M594" s="51"/>
      <c r="N594" s="51"/>
      <c r="O594" s="51"/>
      <c r="P594" s="51"/>
    </row>
    <row r="595" spans="1:16" s="50" customFormat="1" ht="42.75">
      <c r="A595" s="177">
        <v>5</v>
      </c>
      <c r="B595" s="178">
        <v>8</v>
      </c>
      <c r="C595" s="99" t="s">
        <v>1190</v>
      </c>
      <c r="E595" s="199">
        <v>1</v>
      </c>
      <c r="F595" s="47" t="s">
        <v>156</v>
      </c>
      <c r="G595" s="260"/>
      <c r="H595" s="261">
        <f>E595*G595</f>
        <v>0</v>
      </c>
      <c r="J595" s="51"/>
      <c r="K595" s="51"/>
      <c r="L595" s="51"/>
      <c r="M595" s="51"/>
      <c r="N595" s="51"/>
      <c r="O595" s="51"/>
      <c r="P595" s="51"/>
    </row>
    <row r="596" spans="1:16" s="50" customFormat="1">
      <c r="A596" s="177"/>
      <c r="B596" s="178"/>
      <c r="C596" s="178"/>
      <c r="E596" s="47"/>
      <c r="F596" s="47"/>
      <c r="G596" s="47"/>
      <c r="H596" s="94"/>
      <c r="J596" s="51"/>
      <c r="K596" s="51"/>
      <c r="L596" s="51"/>
      <c r="M596" s="51"/>
      <c r="N596" s="51"/>
      <c r="O596" s="51"/>
      <c r="P596" s="51"/>
    </row>
    <row r="597" spans="1:16" s="50" customFormat="1" ht="42.75">
      <c r="A597" s="177">
        <v>5</v>
      </c>
      <c r="B597" s="178">
        <v>9</v>
      </c>
      <c r="C597" s="99" t="s">
        <v>1191</v>
      </c>
      <c r="E597" s="199">
        <v>60</v>
      </c>
      <c r="F597" s="47" t="s">
        <v>16</v>
      </c>
      <c r="G597" s="260"/>
      <c r="H597" s="261">
        <f>E597*G597</f>
        <v>0</v>
      </c>
      <c r="J597" s="51"/>
      <c r="K597" s="51"/>
      <c r="L597" s="51"/>
      <c r="M597" s="51"/>
      <c r="N597" s="51"/>
      <c r="O597" s="51"/>
      <c r="P597" s="51"/>
    </row>
    <row r="598" spans="1:16" s="50" customFormat="1">
      <c r="A598" s="177"/>
      <c r="B598" s="178"/>
      <c r="C598" s="178"/>
      <c r="J598" s="51"/>
      <c r="K598" s="51"/>
      <c r="L598" s="51"/>
      <c r="M598" s="51"/>
      <c r="N598" s="51"/>
      <c r="O598" s="51"/>
      <c r="P598" s="51"/>
    </row>
    <row r="599" spans="1:16" s="50" customFormat="1" ht="57">
      <c r="A599" s="177">
        <v>5</v>
      </c>
      <c r="B599" s="178">
        <v>10</v>
      </c>
      <c r="C599" s="45" t="s">
        <v>1175</v>
      </c>
      <c r="D599" s="45"/>
      <c r="E599" s="48">
        <v>1470</v>
      </c>
      <c r="F599" s="83" t="s">
        <v>42</v>
      </c>
      <c r="G599" s="48"/>
      <c r="H599" s="217">
        <f t="shared" ref="H599:H601" si="126">ROUND(E599*G599,2)</f>
        <v>0</v>
      </c>
      <c r="J599" s="51"/>
      <c r="K599" s="51"/>
      <c r="L599" s="51"/>
      <c r="M599" s="51"/>
      <c r="N599" s="51"/>
      <c r="O599" s="51"/>
      <c r="P599" s="51"/>
    </row>
    <row r="600" spans="1:16" s="50" customFormat="1">
      <c r="A600" s="177"/>
      <c r="B600" s="178"/>
      <c r="C600" s="45"/>
      <c r="F600" s="83"/>
      <c r="G600" s="48"/>
      <c r="H600" s="47"/>
      <c r="J600" s="51"/>
      <c r="K600" s="51"/>
      <c r="L600" s="51"/>
      <c r="M600" s="51"/>
      <c r="N600" s="51"/>
      <c r="O600" s="51"/>
      <c r="P600" s="51"/>
    </row>
    <row r="601" spans="1:16" s="50" customFormat="1" ht="42.75">
      <c r="A601" s="177">
        <v>5</v>
      </c>
      <c r="B601" s="178">
        <v>11</v>
      </c>
      <c r="C601" s="99" t="s">
        <v>1193</v>
      </c>
      <c r="E601" s="50">
        <v>265</v>
      </c>
      <c r="F601" s="83" t="s">
        <v>16</v>
      </c>
      <c r="G601" s="48"/>
      <c r="H601" s="217">
        <f t="shared" si="126"/>
        <v>0</v>
      </c>
      <c r="J601" s="51"/>
      <c r="K601" s="51"/>
      <c r="L601" s="51"/>
      <c r="M601" s="51"/>
      <c r="N601" s="51"/>
      <c r="O601" s="51"/>
      <c r="P601" s="51"/>
    </row>
    <row r="602" spans="1:16" s="50" customFormat="1">
      <c r="A602" s="177"/>
      <c r="B602" s="178"/>
      <c r="C602" s="45"/>
      <c r="F602" s="83"/>
      <c r="G602" s="48"/>
      <c r="H602" s="47"/>
      <c r="J602" s="51"/>
      <c r="K602" s="51"/>
      <c r="L602" s="51"/>
      <c r="M602" s="51"/>
      <c r="N602" s="51"/>
      <c r="O602" s="51"/>
      <c r="P602" s="51"/>
    </row>
    <row r="603" spans="1:16" s="50" customFormat="1">
      <c r="A603" s="177"/>
      <c r="B603" s="178"/>
      <c r="C603" s="99" t="s">
        <v>1194</v>
      </c>
      <c r="F603" s="83"/>
      <c r="G603" s="48"/>
      <c r="H603" s="47"/>
      <c r="J603" s="51"/>
      <c r="K603" s="51"/>
      <c r="L603" s="51"/>
      <c r="M603" s="51"/>
      <c r="N603" s="51"/>
      <c r="O603" s="51"/>
      <c r="P603" s="51"/>
    </row>
    <row r="604" spans="1:16" s="50" customFormat="1">
      <c r="A604" s="177"/>
      <c r="B604" s="178"/>
      <c r="C604" s="45"/>
      <c r="F604" s="83"/>
      <c r="G604" s="48"/>
      <c r="H604" s="47"/>
      <c r="J604" s="51"/>
      <c r="K604" s="51"/>
      <c r="L604" s="51"/>
      <c r="M604" s="51"/>
      <c r="N604" s="51"/>
      <c r="O604" s="51"/>
      <c r="P604" s="51"/>
    </row>
    <row r="605" spans="1:16" s="50" customFormat="1" ht="42.75">
      <c r="A605" s="177">
        <v>5</v>
      </c>
      <c r="B605" s="178">
        <v>12</v>
      </c>
      <c r="C605" s="99" t="s">
        <v>1192</v>
      </c>
      <c r="E605" s="50">
        <v>122</v>
      </c>
      <c r="F605" s="83" t="s">
        <v>16</v>
      </c>
      <c r="G605" s="48"/>
      <c r="H605" s="217">
        <f t="shared" ref="H605" si="127">ROUND(E605*G605,2)</f>
        <v>0</v>
      </c>
      <c r="J605" s="51"/>
      <c r="K605" s="51"/>
      <c r="L605" s="51"/>
      <c r="M605" s="51"/>
      <c r="N605" s="51"/>
      <c r="O605" s="51"/>
      <c r="P605" s="51"/>
    </row>
    <row r="606" spans="1:16" s="50" customFormat="1">
      <c r="A606" s="177"/>
      <c r="B606" s="178"/>
      <c r="C606" s="99"/>
      <c r="F606" s="83"/>
      <c r="G606" s="48"/>
      <c r="H606" s="47"/>
      <c r="J606" s="51"/>
      <c r="K606" s="51"/>
      <c r="L606" s="51"/>
      <c r="M606" s="51"/>
      <c r="N606" s="51"/>
      <c r="O606" s="51"/>
      <c r="P606" s="51"/>
    </row>
    <row r="607" spans="1:16" s="50" customFormat="1">
      <c r="A607" s="177"/>
      <c r="B607" s="178"/>
      <c r="C607" s="99" t="s">
        <v>1195</v>
      </c>
      <c r="F607" s="83"/>
      <c r="G607" s="48"/>
      <c r="H607" s="47"/>
      <c r="J607" s="51"/>
      <c r="K607" s="51"/>
      <c r="L607" s="51"/>
      <c r="M607" s="51"/>
      <c r="N607" s="51"/>
      <c r="O607" s="51"/>
      <c r="P607" s="51"/>
    </row>
    <row r="608" spans="1:16" s="50" customFormat="1">
      <c r="A608" s="177"/>
      <c r="B608" s="178"/>
      <c r="C608" s="99"/>
      <c r="F608" s="83"/>
      <c r="G608" s="48"/>
      <c r="H608" s="47"/>
      <c r="J608" s="51"/>
      <c r="K608" s="51"/>
      <c r="L608" s="51"/>
      <c r="M608" s="51"/>
      <c r="N608" s="51"/>
      <c r="O608" s="51"/>
      <c r="P608" s="51"/>
    </row>
    <row r="609" spans="1:16" s="50" customFormat="1" ht="28.5">
      <c r="A609" s="177">
        <v>5</v>
      </c>
      <c r="B609" s="178">
        <v>13</v>
      </c>
      <c r="C609" s="45" t="s">
        <v>1163</v>
      </c>
      <c r="E609" s="48">
        <v>1470</v>
      </c>
      <c r="F609" s="83" t="s">
        <v>42</v>
      </c>
      <c r="G609" s="48"/>
      <c r="H609" s="217">
        <f t="shared" ref="H609:H645" si="128">ROUND(E609*G609,2)</f>
        <v>0</v>
      </c>
      <c r="J609" s="51"/>
      <c r="K609" s="51"/>
      <c r="L609" s="51"/>
      <c r="M609" s="51"/>
      <c r="N609" s="51"/>
      <c r="O609" s="51"/>
      <c r="P609" s="51"/>
    </row>
    <row r="610" spans="1:16" s="50" customFormat="1">
      <c r="A610" s="177"/>
      <c r="B610" s="178"/>
      <c r="C610" s="45"/>
      <c r="F610" s="83"/>
      <c r="G610" s="48"/>
      <c r="H610" s="47"/>
      <c r="J610" s="51"/>
      <c r="K610" s="51"/>
      <c r="L610" s="51"/>
      <c r="M610" s="51"/>
      <c r="N610" s="51"/>
      <c r="O610" s="51"/>
      <c r="P610" s="51"/>
    </row>
    <row r="611" spans="1:16" s="50" customFormat="1" ht="28.5">
      <c r="A611" s="177">
        <v>5</v>
      </c>
      <c r="B611" s="178">
        <v>14</v>
      </c>
      <c r="C611" s="45" t="s">
        <v>1178</v>
      </c>
      <c r="E611" s="50">
        <v>1960</v>
      </c>
      <c r="F611" s="83" t="s">
        <v>13</v>
      </c>
      <c r="G611" s="48"/>
      <c r="H611" s="217">
        <f t="shared" si="128"/>
        <v>0</v>
      </c>
      <c r="J611" s="51"/>
      <c r="K611" s="51"/>
      <c r="L611" s="51"/>
      <c r="M611" s="51"/>
      <c r="N611" s="51"/>
      <c r="O611" s="51"/>
      <c r="P611" s="51"/>
    </row>
    <row r="612" spans="1:16" s="50" customFormat="1">
      <c r="A612" s="177"/>
      <c r="B612" s="178"/>
      <c r="C612" s="45"/>
      <c r="F612" s="83"/>
      <c r="G612" s="48"/>
      <c r="H612" s="47"/>
      <c r="J612" s="51"/>
      <c r="K612" s="51"/>
      <c r="L612" s="51"/>
      <c r="M612" s="51"/>
      <c r="N612" s="51"/>
      <c r="O612" s="51"/>
      <c r="P612" s="51"/>
    </row>
    <row r="613" spans="1:16" s="50" customFormat="1" ht="99.75">
      <c r="A613" s="177">
        <v>5</v>
      </c>
      <c r="B613" s="178">
        <v>15</v>
      </c>
      <c r="C613" s="45" t="s">
        <v>1179</v>
      </c>
      <c r="E613" s="50">
        <v>784</v>
      </c>
      <c r="F613" s="305" t="s">
        <v>42</v>
      </c>
      <c r="G613" s="48"/>
      <c r="H613" s="217">
        <f t="shared" ref="H613" si="129">ROUND(E613*G613,2)</f>
        <v>0</v>
      </c>
      <c r="J613" s="51"/>
      <c r="K613" s="51"/>
      <c r="L613" s="51"/>
      <c r="M613" s="51"/>
      <c r="N613" s="51"/>
      <c r="O613" s="51"/>
      <c r="P613" s="51"/>
    </row>
    <row r="614" spans="1:16" s="50" customFormat="1">
      <c r="A614" s="177"/>
      <c r="B614" s="178"/>
      <c r="C614" s="45"/>
      <c r="F614" s="305"/>
      <c r="G614" s="48"/>
      <c r="H614" s="47"/>
      <c r="J614" s="51"/>
      <c r="K614" s="51"/>
      <c r="L614" s="51"/>
      <c r="M614" s="51"/>
      <c r="N614" s="51"/>
      <c r="O614" s="51"/>
      <c r="P614" s="51"/>
    </row>
    <row r="615" spans="1:16" s="50" customFormat="1">
      <c r="A615" s="177">
        <v>5</v>
      </c>
      <c r="B615" s="178">
        <v>16</v>
      </c>
      <c r="C615" s="45" t="s">
        <v>1180</v>
      </c>
      <c r="E615" s="50">
        <v>1960</v>
      </c>
      <c r="F615" s="305" t="s">
        <v>13</v>
      </c>
      <c r="G615" s="48"/>
      <c r="H615" s="217">
        <f t="shared" ref="H615" si="130">ROUND(E615*G615,2)</f>
        <v>0</v>
      </c>
      <c r="J615" s="51"/>
      <c r="K615" s="51"/>
      <c r="L615" s="51"/>
      <c r="M615" s="51"/>
      <c r="N615" s="51"/>
      <c r="O615" s="51"/>
      <c r="P615" s="51"/>
    </row>
    <row r="616" spans="1:16" s="50" customFormat="1">
      <c r="A616" s="177"/>
      <c r="B616" s="178"/>
      <c r="C616" s="45"/>
      <c r="F616" s="305"/>
      <c r="G616" s="48"/>
      <c r="H616" s="47"/>
      <c r="J616" s="51"/>
      <c r="K616" s="51"/>
      <c r="L616" s="51"/>
      <c r="M616" s="51"/>
      <c r="N616" s="51"/>
      <c r="O616" s="51"/>
      <c r="P616" s="51"/>
    </row>
    <row r="617" spans="1:16" s="50" customFormat="1" ht="99.75">
      <c r="A617" s="177">
        <v>5</v>
      </c>
      <c r="B617" s="178">
        <v>17</v>
      </c>
      <c r="C617" s="45" t="s">
        <v>1165</v>
      </c>
      <c r="E617" s="50">
        <v>590</v>
      </c>
      <c r="F617" s="305" t="s">
        <v>42</v>
      </c>
      <c r="G617" s="48"/>
      <c r="H617" s="217">
        <f t="shared" ref="H617" si="131">ROUND(E617*G617,2)</f>
        <v>0</v>
      </c>
      <c r="J617" s="51"/>
      <c r="K617" s="51"/>
      <c r="L617" s="51"/>
      <c r="M617" s="51"/>
      <c r="N617" s="51"/>
      <c r="O617" s="51"/>
      <c r="P617" s="51"/>
    </row>
    <row r="618" spans="1:16" s="50" customFormat="1">
      <c r="A618" s="177"/>
      <c r="B618" s="178"/>
      <c r="C618" s="45"/>
      <c r="F618" s="83"/>
      <c r="G618" s="48"/>
      <c r="H618" s="47"/>
      <c r="J618" s="51"/>
      <c r="K618" s="51"/>
      <c r="L618" s="51"/>
      <c r="M618" s="51"/>
      <c r="N618" s="51"/>
      <c r="O618" s="51"/>
      <c r="P618" s="51"/>
    </row>
    <row r="619" spans="1:16" s="50" customFormat="1">
      <c r="A619" s="177">
        <v>5</v>
      </c>
      <c r="B619" s="178">
        <v>18</v>
      </c>
      <c r="C619" s="45" t="s">
        <v>1181</v>
      </c>
      <c r="E619" s="50">
        <v>1960</v>
      </c>
      <c r="F619" s="83" t="s">
        <v>13</v>
      </c>
      <c r="G619" s="48"/>
      <c r="H619" s="217">
        <f t="shared" ref="H619" si="132">ROUND(E619*G619,2)</f>
        <v>0</v>
      </c>
      <c r="J619" s="51"/>
      <c r="K619" s="51"/>
      <c r="L619" s="51"/>
      <c r="M619" s="51"/>
      <c r="N619" s="51"/>
      <c r="O619" s="51"/>
      <c r="P619" s="51"/>
    </row>
    <row r="620" spans="1:16" s="50" customFormat="1">
      <c r="A620" s="177"/>
      <c r="B620" s="178"/>
      <c r="C620" s="45"/>
      <c r="F620" s="83"/>
      <c r="G620" s="48"/>
      <c r="H620" s="47"/>
      <c r="J620" s="51"/>
      <c r="K620" s="51"/>
      <c r="L620" s="51"/>
      <c r="M620" s="51"/>
      <c r="N620" s="51"/>
      <c r="O620" s="51"/>
      <c r="P620" s="51"/>
    </row>
    <row r="621" spans="1:16" s="50" customFormat="1" ht="28.5">
      <c r="A621" s="177">
        <v>5</v>
      </c>
      <c r="B621" s="178">
        <v>19</v>
      </c>
      <c r="C621" s="45" t="s">
        <v>1164</v>
      </c>
      <c r="E621" s="50">
        <v>88</v>
      </c>
      <c r="F621" s="83" t="s">
        <v>16</v>
      </c>
      <c r="G621" s="48"/>
      <c r="H621" s="217">
        <f t="shared" si="128"/>
        <v>0</v>
      </c>
      <c r="J621" s="51"/>
      <c r="K621" s="51"/>
      <c r="L621" s="51"/>
      <c r="M621" s="51"/>
      <c r="N621" s="51"/>
      <c r="O621" s="51"/>
      <c r="P621" s="51"/>
    </row>
    <row r="622" spans="1:16" s="50" customFormat="1">
      <c r="A622" s="177"/>
      <c r="B622" s="178"/>
      <c r="C622" s="45"/>
      <c r="F622" s="83"/>
      <c r="G622" s="48"/>
      <c r="H622" s="47"/>
      <c r="J622" s="51"/>
      <c r="K622" s="51"/>
      <c r="L622" s="51"/>
      <c r="M622" s="51"/>
      <c r="N622" s="51"/>
      <c r="O622" s="51"/>
      <c r="P622" s="51"/>
    </row>
    <row r="623" spans="1:16" s="50" customFormat="1" ht="28.5">
      <c r="A623" s="177">
        <v>5</v>
      </c>
      <c r="B623" s="178">
        <v>20</v>
      </c>
      <c r="C623" s="45" t="s">
        <v>1176</v>
      </c>
      <c r="E623" s="50">
        <v>1960</v>
      </c>
      <c r="F623" s="83" t="s">
        <v>13</v>
      </c>
      <c r="G623" s="48"/>
      <c r="H623" s="217">
        <f t="shared" si="128"/>
        <v>0</v>
      </c>
      <c r="J623" s="51"/>
      <c r="K623" s="51"/>
      <c r="L623" s="51"/>
      <c r="M623" s="51"/>
      <c r="N623" s="51"/>
      <c r="O623" s="51"/>
      <c r="P623" s="51"/>
    </row>
    <row r="624" spans="1:16" s="50" customFormat="1">
      <c r="A624" s="177"/>
      <c r="B624" s="178"/>
      <c r="C624" s="45"/>
      <c r="F624" s="83"/>
      <c r="G624" s="48"/>
      <c r="H624" s="47"/>
      <c r="J624" s="51"/>
      <c r="K624" s="51"/>
      <c r="L624" s="51"/>
      <c r="M624" s="51"/>
      <c r="N624" s="51"/>
      <c r="O624" s="51"/>
      <c r="P624" s="51"/>
    </row>
    <row r="625" spans="1:16" s="50" customFormat="1" ht="42.75">
      <c r="A625" s="177">
        <v>5</v>
      </c>
      <c r="B625" s="178">
        <v>21</v>
      </c>
      <c r="C625" s="45" t="s">
        <v>1177</v>
      </c>
      <c r="E625" s="50">
        <v>1960</v>
      </c>
      <c r="F625" s="83" t="s">
        <v>13</v>
      </c>
      <c r="G625" s="48"/>
      <c r="H625" s="217">
        <f t="shared" si="128"/>
        <v>0</v>
      </c>
      <c r="J625" s="51"/>
      <c r="K625" s="51"/>
      <c r="L625" s="51"/>
      <c r="M625" s="51"/>
      <c r="N625" s="51"/>
      <c r="O625" s="51"/>
      <c r="P625" s="51"/>
    </row>
    <row r="626" spans="1:16" s="50" customFormat="1">
      <c r="A626" s="177"/>
      <c r="B626" s="178"/>
      <c r="C626" s="45"/>
      <c r="F626" s="83"/>
      <c r="G626" s="48"/>
      <c r="H626" s="47"/>
      <c r="J626" s="51"/>
      <c r="K626" s="51"/>
      <c r="L626" s="51"/>
      <c r="M626" s="51"/>
      <c r="N626" s="51"/>
      <c r="O626" s="51"/>
      <c r="P626" s="51"/>
    </row>
    <row r="627" spans="1:16" s="50" customFormat="1" ht="71.25">
      <c r="A627" s="177">
        <v>5</v>
      </c>
      <c r="B627" s="178">
        <v>22</v>
      </c>
      <c r="C627" s="45" t="s">
        <v>1166</v>
      </c>
      <c r="E627" s="50">
        <v>7</v>
      </c>
      <c r="F627" s="83" t="s">
        <v>156</v>
      </c>
      <c r="G627" s="48"/>
      <c r="H627" s="217">
        <f t="shared" si="128"/>
        <v>0</v>
      </c>
      <c r="J627" s="51"/>
      <c r="K627" s="51"/>
      <c r="L627" s="51"/>
      <c r="M627" s="51"/>
      <c r="N627" s="51"/>
      <c r="O627" s="51"/>
      <c r="P627" s="51"/>
    </row>
    <row r="628" spans="1:16" s="50" customFormat="1">
      <c r="A628" s="177"/>
      <c r="B628" s="178"/>
      <c r="C628" s="45"/>
      <c r="F628" s="83"/>
      <c r="G628" s="48"/>
      <c r="H628" s="47"/>
      <c r="J628" s="51"/>
      <c r="K628" s="51"/>
      <c r="L628" s="51"/>
      <c r="M628" s="51"/>
      <c r="N628" s="51"/>
      <c r="O628" s="51"/>
      <c r="P628" s="51"/>
    </row>
    <row r="629" spans="1:16" s="50" customFormat="1" ht="42.75">
      <c r="A629" s="177">
        <v>5</v>
      </c>
      <c r="B629" s="178">
        <v>23</v>
      </c>
      <c r="C629" s="45" t="s">
        <v>1167</v>
      </c>
      <c r="E629" s="50">
        <v>2</v>
      </c>
      <c r="F629" s="83" t="s">
        <v>156</v>
      </c>
      <c r="G629" s="48"/>
      <c r="H629" s="217">
        <f t="shared" si="128"/>
        <v>0</v>
      </c>
      <c r="J629" s="51"/>
      <c r="K629" s="51"/>
      <c r="L629" s="51"/>
      <c r="M629" s="51"/>
      <c r="N629" s="51"/>
      <c r="O629" s="51"/>
      <c r="P629" s="51"/>
    </row>
    <row r="630" spans="1:16" s="50" customFormat="1">
      <c r="A630" s="177"/>
      <c r="B630" s="178"/>
      <c r="C630" s="45"/>
      <c r="F630" s="83"/>
      <c r="G630" s="48"/>
      <c r="H630" s="47"/>
      <c r="J630" s="51"/>
      <c r="K630" s="51"/>
      <c r="L630" s="51"/>
      <c r="M630" s="51"/>
      <c r="N630" s="51"/>
      <c r="O630" s="51"/>
      <c r="P630" s="51"/>
    </row>
    <row r="631" spans="1:16" s="50" customFormat="1" ht="42.75">
      <c r="A631" s="177">
        <v>5</v>
      </c>
      <c r="B631" s="178">
        <v>24</v>
      </c>
      <c r="C631" s="45" t="s">
        <v>1168</v>
      </c>
      <c r="E631" s="50">
        <v>2</v>
      </c>
      <c r="F631" s="83" t="s">
        <v>156</v>
      </c>
      <c r="G631" s="48"/>
      <c r="H631" s="217">
        <f t="shared" si="128"/>
        <v>0</v>
      </c>
      <c r="J631" s="51"/>
      <c r="K631" s="51"/>
      <c r="L631" s="51"/>
      <c r="M631" s="51"/>
      <c r="N631" s="51"/>
      <c r="O631" s="51"/>
      <c r="P631" s="51"/>
    </row>
    <row r="632" spans="1:16" s="50" customFormat="1">
      <c r="A632" s="177"/>
      <c r="B632" s="178"/>
      <c r="C632" s="45"/>
      <c r="F632" s="83"/>
      <c r="G632" s="48"/>
      <c r="H632" s="47"/>
      <c r="J632" s="51"/>
      <c r="K632" s="51"/>
      <c r="L632" s="51"/>
      <c r="M632" s="51"/>
      <c r="N632" s="51"/>
      <c r="O632" s="51"/>
      <c r="P632" s="51"/>
    </row>
    <row r="633" spans="1:16" s="50" customFormat="1" ht="42.75">
      <c r="A633" s="177">
        <v>5</v>
      </c>
      <c r="B633" s="178">
        <v>25</v>
      </c>
      <c r="C633" s="45" t="s">
        <v>1169</v>
      </c>
      <c r="E633" s="50">
        <v>3</v>
      </c>
      <c r="F633" s="83" t="s">
        <v>156</v>
      </c>
      <c r="G633" s="48"/>
      <c r="H633" s="217">
        <f t="shared" si="128"/>
        <v>0</v>
      </c>
      <c r="J633" s="51"/>
      <c r="L633" s="51"/>
      <c r="M633" s="51"/>
      <c r="N633" s="51"/>
      <c r="O633" s="51"/>
      <c r="P633" s="51"/>
    </row>
    <row r="634" spans="1:16" s="50" customFormat="1">
      <c r="A634" s="177"/>
      <c r="B634" s="178"/>
      <c r="C634" s="45"/>
      <c r="F634" s="83"/>
      <c r="G634" s="48"/>
      <c r="H634" s="47"/>
      <c r="J634" s="51"/>
      <c r="L634" s="51"/>
      <c r="M634" s="51"/>
      <c r="N634" s="51"/>
      <c r="O634" s="51"/>
      <c r="P634" s="51"/>
    </row>
    <row r="635" spans="1:16" s="50" customFormat="1">
      <c r="A635" s="177">
        <v>5</v>
      </c>
      <c r="B635" s="178">
        <v>26</v>
      </c>
      <c r="C635" s="45" t="s">
        <v>1170</v>
      </c>
      <c r="E635" s="50">
        <v>511</v>
      </c>
      <c r="F635" s="83" t="s">
        <v>16</v>
      </c>
      <c r="G635" s="48"/>
      <c r="H635" s="217">
        <f t="shared" si="128"/>
        <v>0</v>
      </c>
      <c r="J635" s="51"/>
      <c r="L635" s="51"/>
      <c r="M635" s="51"/>
      <c r="N635" s="51"/>
      <c r="O635" s="51"/>
      <c r="P635" s="51"/>
    </row>
    <row r="636" spans="1:16" s="50" customFormat="1">
      <c r="A636" s="177"/>
      <c r="B636" s="178"/>
      <c r="C636" s="45"/>
      <c r="F636" s="83"/>
      <c r="G636" s="48"/>
      <c r="H636" s="47"/>
      <c r="J636" s="51"/>
      <c r="L636" s="51"/>
      <c r="M636" s="51"/>
      <c r="N636" s="51"/>
      <c r="O636" s="51"/>
      <c r="P636" s="51"/>
    </row>
    <row r="637" spans="1:16" s="50" customFormat="1">
      <c r="A637" s="177">
        <v>5</v>
      </c>
      <c r="B637" s="178">
        <v>27</v>
      </c>
      <c r="C637" s="45" t="s">
        <v>1171</v>
      </c>
      <c r="E637" s="50">
        <v>156</v>
      </c>
      <c r="F637" s="83" t="s">
        <v>16</v>
      </c>
      <c r="G637" s="48"/>
      <c r="H637" s="217">
        <f t="shared" si="128"/>
        <v>0</v>
      </c>
      <c r="J637" s="51"/>
      <c r="L637" s="51"/>
      <c r="M637" s="51"/>
      <c r="N637" s="51"/>
      <c r="O637" s="51"/>
      <c r="P637" s="51"/>
    </row>
    <row r="638" spans="1:16" s="50" customFormat="1">
      <c r="A638" s="177"/>
      <c r="B638" s="178"/>
      <c r="C638" s="45"/>
      <c r="F638" s="83"/>
      <c r="G638" s="48"/>
      <c r="H638" s="47"/>
      <c r="J638" s="51"/>
      <c r="L638" s="51"/>
      <c r="M638" s="51"/>
      <c r="N638" s="51"/>
      <c r="O638" s="51"/>
      <c r="P638" s="51"/>
    </row>
    <row r="639" spans="1:16" s="50" customFormat="1">
      <c r="A639" s="177">
        <v>5</v>
      </c>
      <c r="B639" s="178">
        <v>28</v>
      </c>
      <c r="C639" s="45" t="s">
        <v>1172</v>
      </c>
      <c r="E639" s="50">
        <v>27</v>
      </c>
      <c r="F639" s="83" t="s">
        <v>13</v>
      </c>
      <c r="G639" s="48"/>
      <c r="H639" s="217">
        <f t="shared" si="128"/>
        <v>0</v>
      </c>
      <c r="J639" s="51"/>
      <c r="L639" s="51"/>
      <c r="M639" s="51"/>
      <c r="N639" s="51"/>
      <c r="O639" s="51"/>
      <c r="P639" s="51"/>
    </row>
    <row r="640" spans="1:16" s="50" customFormat="1">
      <c r="A640" s="177"/>
      <c r="B640" s="178"/>
      <c r="C640" s="45"/>
      <c r="F640" s="83"/>
      <c r="G640" s="48"/>
      <c r="H640" s="47"/>
      <c r="J640" s="51"/>
      <c r="L640" s="51"/>
      <c r="M640" s="51"/>
      <c r="N640" s="51"/>
      <c r="O640" s="51"/>
      <c r="P640" s="51"/>
    </row>
    <row r="641" spans="1:258" s="50" customFormat="1">
      <c r="A641" s="177">
        <v>5</v>
      </c>
      <c r="B641" s="178">
        <v>29</v>
      </c>
      <c r="C641" s="45" t="s">
        <v>1173</v>
      </c>
      <c r="E641" s="50">
        <v>1960</v>
      </c>
      <c r="F641" s="83" t="s">
        <v>13</v>
      </c>
      <c r="G641" s="48"/>
      <c r="H641" s="217">
        <f t="shared" si="128"/>
        <v>0</v>
      </c>
      <c r="J641" s="51"/>
      <c r="K641" s="51"/>
      <c r="L641" s="51"/>
      <c r="M641" s="51"/>
      <c r="N641" s="51"/>
      <c r="O641" s="51"/>
      <c r="P641" s="51"/>
    </row>
    <row r="642" spans="1:258" s="50" customFormat="1">
      <c r="A642" s="177"/>
      <c r="B642" s="178"/>
      <c r="C642" s="45"/>
      <c r="F642" s="83"/>
      <c r="G642" s="48"/>
      <c r="H642" s="47"/>
      <c r="J642" s="51"/>
      <c r="K642" s="51"/>
      <c r="L642" s="51"/>
      <c r="M642" s="51"/>
      <c r="N642" s="51"/>
      <c r="O642" s="51"/>
      <c r="P642" s="51"/>
    </row>
    <row r="643" spans="1:258" s="50" customFormat="1">
      <c r="A643" s="177">
        <v>5</v>
      </c>
      <c r="B643" s="178">
        <v>30</v>
      </c>
      <c r="C643" s="45" t="s">
        <v>1174</v>
      </c>
      <c r="E643" s="50">
        <v>1</v>
      </c>
      <c r="F643" s="83" t="s">
        <v>12</v>
      </c>
      <c r="G643" s="48"/>
      <c r="H643" s="217">
        <f t="shared" si="128"/>
        <v>0</v>
      </c>
      <c r="J643" s="51"/>
      <c r="K643" s="51"/>
      <c r="L643" s="51"/>
      <c r="M643" s="51"/>
      <c r="N643" s="51"/>
      <c r="O643" s="51"/>
      <c r="P643" s="51"/>
    </row>
    <row r="644" spans="1:258" s="50" customFormat="1">
      <c r="A644" s="177"/>
      <c r="B644" s="178"/>
      <c r="C644" s="45"/>
      <c r="F644" s="83"/>
      <c r="G644" s="48"/>
      <c r="H644" s="47"/>
      <c r="J644" s="51"/>
      <c r="K644" s="51"/>
      <c r="L644" s="51"/>
      <c r="M644" s="51"/>
      <c r="N644" s="51"/>
      <c r="O644" s="51"/>
      <c r="P644" s="51"/>
    </row>
    <row r="645" spans="1:258" s="50" customFormat="1" ht="57">
      <c r="A645" s="177">
        <v>5</v>
      </c>
      <c r="B645" s="178">
        <v>31</v>
      </c>
      <c r="C645" s="45" t="s">
        <v>1211</v>
      </c>
      <c r="E645" s="50">
        <v>0.01</v>
      </c>
      <c r="F645" s="83" t="s">
        <v>31</v>
      </c>
      <c r="G645" s="48">
        <f>SUM(H580:H644)</f>
        <v>0</v>
      </c>
      <c r="H645" s="217">
        <f t="shared" si="128"/>
        <v>0</v>
      </c>
      <c r="J645" s="51"/>
      <c r="K645" s="51"/>
      <c r="L645" s="51"/>
      <c r="M645" s="51"/>
      <c r="N645" s="51"/>
      <c r="O645" s="51"/>
      <c r="P645" s="51"/>
    </row>
    <row r="646" spans="1:258" s="50" customFormat="1">
      <c r="A646" s="166"/>
      <c r="B646" s="43"/>
      <c r="C646" s="45"/>
      <c r="D646" s="45"/>
      <c r="E646" s="48"/>
      <c r="F646" s="47"/>
      <c r="G646" s="80"/>
      <c r="H646" s="217"/>
      <c r="J646" s="51"/>
      <c r="K646" s="51"/>
      <c r="L646" s="51"/>
      <c r="M646" s="51"/>
      <c r="N646" s="51"/>
      <c r="O646" s="51"/>
      <c r="P646" s="51"/>
    </row>
    <row r="647" spans="1:258" s="50" customFormat="1" ht="15" thickBot="1">
      <c r="A647" s="116">
        <v>5</v>
      </c>
      <c r="B647" s="90"/>
      <c r="C647" s="267" t="s">
        <v>162</v>
      </c>
      <c r="D647" s="91"/>
      <c r="E647" s="198"/>
      <c r="F647" s="117"/>
      <c r="G647" s="118"/>
      <c r="H647" s="92">
        <f>SUM(H579:H646)</f>
        <v>0</v>
      </c>
      <c r="J647" s="51"/>
      <c r="K647" s="51"/>
      <c r="L647" s="51"/>
      <c r="M647" s="51"/>
      <c r="N647" s="51"/>
      <c r="O647" s="51"/>
      <c r="P647" s="51"/>
    </row>
    <row r="648" spans="1:258" s="50" customFormat="1" ht="15" thickTop="1">
      <c r="A648" s="235"/>
      <c r="B648" s="137"/>
      <c r="C648" s="272"/>
      <c r="D648" s="137"/>
      <c r="E648" s="159"/>
      <c r="F648" s="213"/>
      <c r="G648" s="159"/>
      <c r="H648" s="235"/>
      <c r="J648" s="51"/>
      <c r="K648" s="51"/>
      <c r="L648" s="51"/>
      <c r="M648" s="51"/>
      <c r="N648" s="51"/>
      <c r="O648" s="51"/>
      <c r="P648" s="51"/>
    </row>
    <row r="649" spans="1:258" s="50" customFormat="1">
      <c r="A649" s="166"/>
      <c r="B649" s="44"/>
      <c r="C649" s="45"/>
      <c r="D649" s="45"/>
      <c r="E649" s="48"/>
      <c r="F649" s="47"/>
      <c r="G649" s="80"/>
      <c r="H649" s="217"/>
      <c r="J649" s="51"/>
      <c r="K649" s="51"/>
      <c r="L649" s="51"/>
      <c r="M649" s="51"/>
      <c r="N649" s="51"/>
      <c r="O649" s="51"/>
      <c r="P649" s="51"/>
    </row>
    <row r="650" spans="1:258" s="50" customFormat="1">
      <c r="A650" s="166"/>
      <c r="B650" s="44"/>
      <c r="C650" s="45"/>
      <c r="D650" s="45"/>
      <c r="E650" s="48"/>
      <c r="F650" s="47"/>
      <c r="G650" s="80"/>
      <c r="H650" s="217"/>
      <c r="J650" s="51"/>
      <c r="K650" s="51"/>
      <c r="L650" s="51"/>
      <c r="M650" s="51"/>
      <c r="N650" s="51"/>
      <c r="O650" s="51"/>
      <c r="P650" s="51"/>
    </row>
    <row r="651" spans="1:258" s="50" customFormat="1">
      <c r="A651" s="166"/>
      <c r="B651" s="44"/>
      <c r="C651" s="45"/>
      <c r="D651" s="45"/>
      <c r="E651" s="48"/>
      <c r="F651" s="47"/>
      <c r="G651" s="80"/>
      <c r="H651" s="217"/>
      <c r="J651" s="51"/>
      <c r="K651" s="51"/>
      <c r="L651" s="51"/>
      <c r="M651" s="51"/>
      <c r="N651" s="51"/>
      <c r="O651" s="51"/>
      <c r="P651" s="51"/>
    </row>
    <row r="652" spans="1:258" s="50" customFormat="1">
      <c r="A652" s="166"/>
      <c r="B652" s="44"/>
      <c r="C652" s="45"/>
      <c r="D652" s="45"/>
      <c r="E652" s="48"/>
      <c r="F652" s="47"/>
      <c r="G652" s="80"/>
      <c r="H652" s="217"/>
      <c r="J652" s="51"/>
      <c r="K652" s="51"/>
      <c r="L652" s="51"/>
      <c r="M652" s="51"/>
      <c r="N652" s="51"/>
      <c r="O652" s="51"/>
      <c r="P652" s="51"/>
    </row>
    <row r="653" spans="1:258" s="50" customFormat="1" ht="15">
      <c r="A653" s="166"/>
      <c r="B653" s="60" t="s">
        <v>32</v>
      </c>
      <c r="C653" s="315" t="s">
        <v>3</v>
      </c>
      <c r="D653" s="160"/>
      <c r="E653" s="211"/>
      <c r="F653" s="161"/>
      <c r="G653" s="162"/>
      <c r="H653" s="236"/>
      <c r="J653" s="51"/>
      <c r="K653" s="51"/>
      <c r="L653" s="51"/>
      <c r="M653" s="51"/>
      <c r="N653" s="51"/>
      <c r="O653" s="51"/>
      <c r="P653" s="51"/>
    </row>
    <row r="654" spans="1:258" s="50" customFormat="1">
      <c r="A654" s="166"/>
      <c r="B654" s="44"/>
      <c r="C654" s="45"/>
      <c r="D654" s="45"/>
      <c r="E654" s="48"/>
      <c r="F654" s="47"/>
      <c r="G654" s="80"/>
      <c r="H654" s="217"/>
      <c r="J654" s="51"/>
      <c r="K654" s="51"/>
      <c r="L654" s="51"/>
      <c r="M654" s="51"/>
      <c r="N654" s="51"/>
      <c r="O654" s="51"/>
      <c r="P654" s="51"/>
    </row>
    <row r="655" spans="1:258" s="50" customFormat="1">
      <c r="A655" s="166"/>
      <c r="B655" s="44"/>
      <c r="C655" s="99" t="s">
        <v>14</v>
      </c>
      <c r="D655" s="99"/>
      <c r="E655" s="48"/>
      <c r="F655" s="47"/>
      <c r="G655" s="80"/>
      <c r="H655" s="217"/>
      <c r="I655" s="41"/>
      <c r="J655" s="51"/>
      <c r="K655" s="51"/>
      <c r="L655" s="51"/>
      <c r="M655" s="51"/>
      <c r="N655" s="51"/>
      <c r="O655" s="51"/>
      <c r="P655" s="51"/>
    </row>
    <row r="656" spans="1:258" s="50" customFormat="1" ht="61.5" customHeight="1">
      <c r="A656" s="166"/>
      <c r="B656" s="44"/>
      <c r="C656" s="99" t="s">
        <v>19</v>
      </c>
      <c r="D656" s="99"/>
      <c r="E656" s="199"/>
      <c r="F656" s="83"/>
      <c r="G656" s="84"/>
      <c r="H656" s="227"/>
      <c r="I656" s="41"/>
      <c r="J656" s="51"/>
      <c r="K656" s="51"/>
      <c r="L656" s="51"/>
      <c r="M656" s="51"/>
      <c r="N656" s="51"/>
      <c r="O656" s="51"/>
      <c r="P656" s="51"/>
      <c r="Q656" s="51"/>
      <c r="R656" s="51"/>
      <c r="S656" s="51"/>
      <c r="T656" s="51"/>
      <c r="U656" s="51"/>
      <c r="V656" s="51"/>
      <c r="W656" s="51"/>
      <c r="X656" s="51"/>
      <c r="Y656" s="51"/>
      <c r="Z656" s="51"/>
      <c r="AA656" s="51"/>
      <c r="AB656" s="51"/>
      <c r="AC656" s="51"/>
      <c r="AD656" s="51"/>
      <c r="AE656" s="51"/>
      <c r="AF656" s="51"/>
      <c r="AG656" s="51"/>
      <c r="AH656" s="51"/>
      <c r="AI656" s="51"/>
      <c r="AJ656" s="51"/>
      <c r="AK656" s="51"/>
      <c r="AL656" s="51"/>
      <c r="AM656" s="51"/>
      <c r="AN656" s="51"/>
      <c r="AO656" s="51"/>
      <c r="AP656" s="51"/>
      <c r="AQ656" s="51"/>
      <c r="AR656" s="51"/>
      <c r="AS656" s="51"/>
      <c r="AT656" s="51"/>
      <c r="AU656" s="51"/>
      <c r="AV656" s="51"/>
      <c r="AW656" s="51"/>
      <c r="AX656" s="51"/>
      <c r="AY656" s="51"/>
      <c r="AZ656" s="51"/>
      <c r="BA656" s="51"/>
      <c r="BB656" s="51"/>
      <c r="BC656" s="51"/>
      <c r="BD656" s="51"/>
      <c r="BE656" s="51"/>
      <c r="BF656" s="51"/>
      <c r="BG656" s="51"/>
      <c r="BH656" s="51"/>
      <c r="BI656" s="51"/>
      <c r="BJ656" s="51"/>
      <c r="BK656" s="51"/>
      <c r="BL656" s="51"/>
      <c r="BM656" s="51"/>
      <c r="BN656" s="51"/>
      <c r="BO656" s="51"/>
      <c r="BP656" s="51"/>
      <c r="BQ656" s="51"/>
      <c r="BR656" s="51"/>
      <c r="BS656" s="51"/>
      <c r="BT656" s="51"/>
      <c r="BU656" s="51"/>
      <c r="BV656" s="51"/>
      <c r="BW656" s="51"/>
      <c r="BX656" s="51"/>
      <c r="BY656" s="51"/>
      <c r="BZ656" s="51"/>
      <c r="CA656" s="51"/>
      <c r="CB656" s="51"/>
      <c r="CC656" s="51"/>
      <c r="CD656" s="51"/>
      <c r="CE656" s="51"/>
      <c r="CF656" s="51"/>
      <c r="CG656" s="51"/>
      <c r="CH656" s="51"/>
      <c r="CI656" s="51"/>
      <c r="CJ656" s="51"/>
      <c r="CK656" s="51"/>
      <c r="CL656" s="51"/>
      <c r="CM656" s="51"/>
      <c r="CN656" s="51"/>
      <c r="CO656" s="51"/>
      <c r="CP656" s="51"/>
      <c r="CQ656" s="51"/>
      <c r="CR656" s="51"/>
      <c r="CS656" s="51"/>
      <c r="CT656" s="51"/>
      <c r="CU656" s="51"/>
      <c r="CV656" s="51"/>
      <c r="CW656" s="51"/>
      <c r="CX656" s="51"/>
      <c r="CY656" s="51"/>
      <c r="CZ656" s="51"/>
      <c r="DA656" s="51"/>
      <c r="DB656" s="51"/>
      <c r="DC656" s="51"/>
      <c r="DD656" s="51"/>
      <c r="DE656" s="51"/>
      <c r="DF656" s="51"/>
      <c r="DG656" s="51"/>
      <c r="DH656" s="51"/>
      <c r="DI656" s="51"/>
      <c r="DJ656" s="51"/>
      <c r="DK656" s="51"/>
      <c r="DL656" s="51"/>
      <c r="DM656" s="51"/>
      <c r="DN656" s="51"/>
      <c r="DO656" s="51"/>
      <c r="DP656" s="51"/>
      <c r="DQ656" s="51"/>
      <c r="DR656" s="51"/>
      <c r="DS656" s="51"/>
      <c r="DT656" s="51"/>
      <c r="DU656" s="51"/>
      <c r="DV656" s="51"/>
      <c r="DW656" s="51"/>
      <c r="DX656" s="51"/>
      <c r="DY656" s="51"/>
      <c r="DZ656" s="51"/>
      <c r="EA656" s="51"/>
      <c r="EB656" s="51"/>
      <c r="EC656" s="51"/>
      <c r="ED656" s="51"/>
      <c r="EE656" s="51"/>
      <c r="EF656" s="51"/>
      <c r="EG656" s="51"/>
      <c r="EH656" s="51"/>
      <c r="EI656" s="51"/>
      <c r="EJ656" s="51"/>
      <c r="EK656" s="51"/>
      <c r="EL656" s="51"/>
      <c r="EM656" s="51"/>
      <c r="EN656" s="51"/>
      <c r="EO656" s="51"/>
      <c r="EP656" s="51"/>
      <c r="EQ656" s="51"/>
      <c r="ER656" s="51"/>
      <c r="ES656" s="51"/>
      <c r="ET656" s="51"/>
      <c r="EU656" s="51"/>
      <c r="EV656" s="51"/>
      <c r="EW656" s="51"/>
      <c r="EX656" s="51"/>
      <c r="EY656" s="51"/>
      <c r="EZ656" s="51"/>
      <c r="FA656" s="51"/>
      <c r="FB656" s="51"/>
      <c r="FC656" s="51"/>
      <c r="FD656" s="51"/>
      <c r="FE656" s="51"/>
      <c r="FF656" s="51"/>
      <c r="FG656" s="51"/>
      <c r="FH656" s="51"/>
      <c r="FI656" s="51"/>
      <c r="FJ656" s="51"/>
      <c r="FK656" s="51"/>
      <c r="FL656" s="51"/>
      <c r="FM656" s="51"/>
      <c r="FN656" s="51"/>
      <c r="FO656" s="51"/>
      <c r="FP656" s="51"/>
      <c r="FQ656" s="51"/>
      <c r="FR656" s="51"/>
      <c r="FS656" s="51"/>
      <c r="FT656" s="51"/>
      <c r="FU656" s="51"/>
      <c r="FV656" s="51"/>
      <c r="FW656" s="51"/>
      <c r="FX656" s="51"/>
      <c r="FY656" s="51"/>
      <c r="FZ656" s="51"/>
      <c r="GA656" s="51"/>
      <c r="GB656" s="51"/>
      <c r="GC656" s="51"/>
      <c r="GD656" s="51"/>
      <c r="GE656" s="51"/>
      <c r="GF656" s="51"/>
      <c r="GG656" s="51"/>
      <c r="GH656" s="51"/>
      <c r="GI656" s="51"/>
      <c r="GJ656" s="51"/>
      <c r="GK656" s="51"/>
      <c r="GL656" s="51"/>
      <c r="GM656" s="51"/>
      <c r="GN656" s="51"/>
      <c r="GO656" s="51"/>
      <c r="GP656" s="51"/>
      <c r="GQ656" s="51"/>
      <c r="GR656" s="51"/>
      <c r="GS656" s="51"/>
      <c r="GT656" s="51"/>
      <c r="GU656" s="51"/>
      <c r="GV656" s="51"/>
      <c r="GW656" s="51"/>
      <c r="GX656" s="51"/>
      <c r="GY656" s="51"/>
      <c r="GZ656" s="51"/>
      <c r="HA656" s="51"/>
      <c r="HB656" s="51"/>
      <c r="HC656" s="51"/>
      <c r="HD656" s="51"/>
      <c r="HE656" s="51"/>
      <c r="HF656" s="51"/>
      <c r="HG656" s="51"/>
      <c r="HH656" s="51"/>
      <c r="HI656" s="51"/>
      <c r="HJ656" s="51"/>
      <c r="HK656" s="51"/>
      <c r="HL656" s="51"/>
      <c r="HM656" s="51"/>
      <c r="HN656" s="51"/>
      <c r="HO656" s="51"/>
      <c r="HP656" s="51"/>
      <c r="HQ656" s="51"/>
      <c r="HR656" s="51"/>
      <c r="HS656" s="51"/>
      <c r="HT656" s="51"/>
      <c r="HU656" s="51"/>
      <c r="HV656" s="51"/>
      <c r="HW656" s="51"/>
      <c r="HX656" s="51"/>
      <c r="HY656" s="51"/>
      <c r="HZ656" s="51"/>
      <c r="IA656" s="51"/>
      <c r="IB656" s="51"/>
      <c r="IC656" s="51"/>
      <c r="ID656" s="51"/>
      <c r="IE656" s="51"/>
      <c r="IF656" s="51"/>
      <c r="IG656" s="51"/>
      <c r="IH656" s="51"/>
      <c r="II656" s="51"/>
      <c r="IJ656" s="51"/>
      <c r="IK656" s="51"/>
      <c r="IL656" s="51"/>
      <c r="IM656" s="51"/>
      <c r="IN656" s="51"/>
      <c r="IO656" s="51"/>
      <c r="IP656" s="51"/>
      <c r="IQ656" s="51"/>
      <c r="IR656" s="51"/>
      <c r="IS656" s="51"/>
      <c r="IT656" s="51"/>
      <c r="IU656" s="51"/>
      <c r="IV656" s="51"/>
      <c r="IW656" s="51"/>
      <c r="IX656" s="51"/>
    </row>
    <row r="657" spans="1:258" s="50" customFormat="1">
      <c r="A657" s="166"/>
      <c r="B657" s="44"/>
      <c r="C657" s="99"/>
      <c r="D657" s="99"/>
      <c r="E657" s="199"/>
      <c r="F657" s="83"/>
      <c r="G657" s="84"/>
      <c r="H657" s="227"/>
      <c r="J657" s="51"/>
      <c r="K657" s="51"/>
      <c r="L657" s="51"/>
      <c r="M657" s="51"/>
      <c r="N657" s="51"/>
      <c r="O657" s="51"/>
      <c r="P657" s="51"/>
      <c r="Q657" s="51"/>
      <c r="R657" s="51"/>
      <c r="S657" s="51"/>
      <c r="T657" s="51"/>
      <c r="U657" s="51"/>
      <c r="V657" s="51"/>
      <c r="W657" s="51"/>
      <c r="X657" s="51"/>
      <c r="Y657" s="51"/>
      <c r="Z657" s="51"/>
      <c r="AA657" s="51"/>
      <c r="AB657" s="51"/>
      <c r="AC657" s="51"/>
      <c r="AD657" s="51"/>
      <c r="AE657" s="51"/>
      <c r="AF657" s="51"/>
      <c r="AG657" s="51"/>
      <c r="AH657" s="51"/>
      <c r="AI657" s="51"/>
      <c r="AJ657" s="51"/>
      <c r="AK657" s="51"/>
      <c r="AL657" s="51"/>
      <c r="AM657" s="51"/>
      <c r="AN657" s="51"/>
      <c r="AO657" s="51"/>
      <c r="AP657" s="51"/>
      <c r="AQ657" s="51"/>
      <c r="AR657" s="51"/>
      <c r="AS657" s="51"/>
      <c r="AT657" s="51"/>
      <c r="AU657" s="51"/>
      <c r="AV657" s="51"/>
      <c r="AW657" s="51"/>
      <c r="AX657" s="51"/>
      <c r="AY657" s="51"/>
      <c r="AZ657" s="51"/>
      <c r="BA657" s="51"/>
      <c r="BB657" s="51"/>
      <c r="BC657" s="51"/>
      <c r="BD657" s="51"/>
      <c r="BE657" s="51"/>
      <c r="BF657" s="51"/>
      <c r="BG657" s="51"/>
      <c r="BH657" s="51"/>
      <c r="BI657" s="51"/>
      <c r="BJ657" s="51"/>
      <c r="BK657" s="51"/>
      <c r="BL657" s="51"/>
      <c r="BM657" s="51"/>
      <c r="BN657" s="51"/>
      <c r="BO657" s="51"/>
      <c r="BP657" s="51"/>
      <c r="BQ657" s="51"/>
      <c r="BR657" s="51"/>
      <c r="BS657" s="51"/>
      <c r="BT657" s="51"/>
      <c r="BU657" s="51"/>
      <c r="BV657" s="51"/>
      <c r="BW657" s="51"/>
      <c r="BX657" s="51"/>
      <c r="BY657" s="51"/>
      <c r="BZ657" s="51"/>
      <c r="CA657" s="51"/>
      <c r="CB657" s="51"/>
      <c r="CC657" s="51"/>
      <c r="CD657" s="51"/>
      <c r="CE657" s="51"/>
      <c r="CF657" s="51"/>
      <c r="CG657" s="51"/>
      <c r="CH657" s="51"/>
      <c r="CI657" s="51"/>
      <c r="CJ657" s="51"/>
      <c r="CK657" s="51"/>
      <c r="CL657" s="51"/>
      <c r="CM657" s="51"/>
      <c r="CN657" s="51"/>
      <c r="CO657" s="51"/>
      <c r="CP657" s="51"/>
      <c r="CQ657" s="51"/>
      <c r="CR657" s="51"/>
      <c r="CS657" s="51"/>
      <c r="CT657" s="51"/>
      <c r="CU657" s="51"/>
      <c r="CV657" s="51"/>
      <c r="CW657" s="51"/>
      <c r="CX657" s="51"/>
      <c r="CY657" s="51"/>
      <c r="CZ657" s="51"/>
      <c r="DA657" s="51"/>
      <c r="DB657" s="51"/>
      <c r="DC657" s="51"/>
      <c r="DD657" s="51"/>
      <c r="DE657" s="51"/>
      <c r="DF657" s="51"/>
      <c r="DG657" s="51"/>
      <c r="DH657" s="51"/>
      <c r="DI657" s="51"/>
      <c r="DJ657" s="51"/>
      <c r="DK657" s="51"/>
      <c r="DL657" s="51"/>
      <c r="DM657" s="51"/>
      <c r="DN657" s="51"/>
      <c r="DO657" s="51"/>
      <c r="DP657" s="51"/>
      <c r="DQ657" s="51"/>
      <c r="DR657" s="51"/>
      <c r="DS657" s="51"/>
      <c r="DT657" s="51"/>
      <c r="DU657" s="51"/>
      <c r="DV657" s="51"/>
      <c r="DW657" s="51"/>
      <c r="DX657" s="51"/>
      <c r="DY657" s="51"/>
      <c r="DZ657" s="51"/>
      <c r="EA657" s="51"/>
      <c r="EB657" s="51"/>
      <c r="EC657" s="51"/>
      <c r="ED657" s="51"/>
      <c r="EE657" s="51"/>
      <c r="EF657" s="51"/>
      <c r="EG657" s="51"/>
      <c r="EH657" s="51"/>
      <c r="EI657" s="51"/>
      <c r="EJ657" s="51"/>
      <c r="EK657" s="51"/>
      <c r="EL657" s="51"/>
      <c r="EM657" s="51"/>
      <c r="EN657" s="51"/>
      <c r="EO657" s="51"/>
      <c r="EP657" s="51"/>
      <c r="EQ657" s="51"/>
      <c r="ER657" s="51"/>
      <c r="ES657" s="51"/>
      <c r="ET657" s="51"/>
      <c r="EU657" s="51"/>
      <c r="EV657" s="51"/>
      <c r="EW657" s="51"/>
      <c r="EX657" s="51"/>
      <c r="EY657" s="51"/>
      <c r="EZ657" s="51"/>
      <c r="FA657" s="51"/>
      <c r="FB657" s="51"/>
      <c r="FC657" s="51"/>
      <c r="FD657" s="51"/>
      <c r="FE657" s="51"/>
      <c r="FF657" s="51"/>
      <c r="FG657" s="51"/>
      <c r="FH657" s="51"/>
      <c r="FI657" s="51"/>
      <c r="FJ657" s="51"/>
      <c r="FK657" s="51"/>
      <c r="FL657" s="51"/>
      <c r="FM657" s="51"/>
      <c r="FN657" s="51"/>
      <c r="FO657" s="51"/>
      <c r="FP657" s="51"/>
      <c r="FQ657" s="51"/>
      <c r="FR657" s="51"/>
      <c r="FS657" s="51"/>
      <c r="FT657" s="51"/>
      <c r="FU657" s="51"/>
      <c r="FV657" s="51"/>
      <c r="FW657" s="51"/>
      <c r="FX657" s="51"/>
      <c r="FY657" s="51"/>
      <c r="FZ657" s="51"/>
      <c r="GA657" s="51"/>
      <c r="GB657" s="51"/>
      <c r="GC657" s="51"/>
      <c r="GD657" s="51"/>
      <c r="GE657" s="51"/>
      <c r="GF657" s="51"/>
      <c r="GG657" s="51"/>
      <c r="GH657" s="51"/>
      <c r="GI657" s="51"/>
      <c r="GJ657" s="51"/>
      <c r="GK657" s="51"/>
      <c r="GL657" s="51"/>
      <c r="GM657" s="51"/>
      <c r="GN657" s="51"/>
      <c r="GO657" s="51"/>
      <c r="GP657" s="51"/>
      <c r="GQ657" s="51"/>
      <c r="GR657" s="51"/>
      <c r="GS657" s="51"/>
      <c r="GT657" s="51"/>
      <c r="GU657" s="51"/>
      <c r="GV657" s="51"/>
      <c r="GW657" s="51"/>
      <c r="GX657" s="51"/>
      <c r="GY657" s="51"/>
      <c r="GZ657" s="51"/>
      <c r="HA657" s="51"/>
      <c r="HB657" s="51"/>
      <c r="HC657" s="51"/>
      <c r="HD657" s="51"/>
      <c r="HE657" s="51"/>
      <c r="HF657" s="51"/>
      <c r="HG657" s="51"/>
      <c r="HH657" s="51"/>
      <c r="HI657" s="51"/>
      <c r="HJ657" s="51"/>
      <c r="HK657" s="51"/>
      <c r="HL657" s="51"/>
      <c r="HM657" s="51"/>
      <c r="HN657" s="51"/>
      <c r="HO657" s="51"/>
      <c r="HP657" s="51"/>
      <c r="HQ657" s="51"/>
      <c r="HR657" s="51"/>
      <c r="HS657" s="51"/>
      <c r="HT657" s="51"/>
      <c r="HU657" s="51"/>
      <c r="HV657" s="51"/>
      <c r="HW657" s="51"/>
      <c r="HX657" s="51"/>
      <c r="HY657" s="51"/>
      <c r="HZ657" s="51"/>
      <c r="IA657" s="51"/>
      <c r="IB657" s="51"/>
      <c r="IC657" s="51"/>
      <c r="ID657" s="51"/>
      <c r="IE657" s="51"/>
      <c r="IF657" s="51"/>
      <c r="IG657" s="51"/>
      <c r="IH657" s="51"/>
      <c r="II657" s="51"/>
      <c r="IJ657" s="51"/>
      <c r="IK657" s="51"/>
      <c r="IL657" s="51"/>
      <c r="IM657" s="51"/>
      <c r="IN657" s="51"/>
      <c r="IO657" s="51"/>
      <c r="IP657" s="51"/>
      <c r="IQ657" s="51"/>
      <c r="IR657" s="51"/>
      <c r="IS657" s="51"/>
      <c r="IT657" s="51"/>
      <c r="IU657" s="51"/>
      <c r="IV657" s="51"/>
      <c r="IW657" s="51"/>
      <c r="IX657" s="51"/>
    </row>
    <row r="658" spans="1:258" s="50" customFormat="1" ht="128.25">
      <c r="A658" s="166"/>
      <c r="B658" s="43"/>
      <c r="C658" s="99" t="s">
        <v>20</v>
      </c>
      <c r="D658" s="99"/>
      <c r="E658" s="199"/>
      <c r="F658" s="83"/>
      <c r="G658" s="84"/>
      <c r="H658" s="227"/>
      <c r="J658" s="51"/>
      <c r="K658" s="51"/>
      <c r="L658" s="51"/>
      <c r="M658" s="51"/>
      <c r="N658" s="51"/>
      <c r="O658" s="51"/>
      <c r="P658" s="51"/>
    </row>
    <row r="659" spans="1:258" s="50" customFormat="1">
      <c r="A659" s="166"/>
      <c r="B659" s="44"/>
      <c r="C659" s="45"/>
      <c r="D659" s="45"/>
      <c r="E659" s="48"/>
      <c r="F659" s="47"/>
      <c r="G659" s="80"/>
      <c r="H659" s="217"/>
      <c r="J659" s="51"/>
      <c r="K659" s="51"/>
      <c r="L659" s="51"/>
      <c r="M659" s="51"/>
      <c r="N659" s="51"/>
      <c r="O659" s="51"/>
      <c r="P659" s="51"/>
    </row>
    <row r="660" spans="1:258" s="50" customFormat="1">
      <c r="A660" s="93">
        <v>1</v>
      </c>
      <c r="B660" s="85"/>
      <c r="C660" s="163" t="s">
        <v>4</v>
      </c>
      <c r="D660" s="163"/>
      <c r="E660" s="212"/>
      <c r="F660" s="164"/>
      <c r="G660" s="165"/>
      <c r="H660" s="237"/>
      <c r="I660" s="41"/>
      <c r="J660" s="51"/>
      <c r="K660" s="51"/>
      <c r="L660" s="51"/>
      <c r="M660" s="51"/>
      <c r="N660" s="51"/>
      <c r="O660" s="51"/>
      <c r="P660" s="51"/>
    </row>
    <row r="661" spans="1:258" s="50" customFormat="1">
      <c r="A661" s="166"/>
      <c r="B661" s="43"/>
      <c r="C661" s="45"/>
      <c r="D661" s="45"/>
      <c r="E661" s="48"/>
      <c r="F661" s="47"/>
      <c r="G661" s="80"/>
      <c r="H661" s="217"/>
      <c r="J661" s="51"/>
      <c r="K661" s="51"/>
      <c r="L661" s="51"/>
      <c r="M661" s="51"/>
      <c r="N661" s="51"/>
      <c r="O661" s="51"/>
      <c r="P661" s="51"/>
    </row>
    <row r="662" spans="1:258" s="50" customFormat="1">
      <c r="A662" s="166"/>
      <c r="B662" s="43"/>
      <c r="C662" s="45"/>
      <c r="D662" s="45"/>
      <c r="E662" s="48"/>
      <c r="F662" s="47"/>
      <c r="G662" s="80"/>
      <c r="H662" s="217"/>
      <c r="I662" s="41"/>
      <c r="J662" s="51"/>
      <c r="K662" s="51"/>
      <c r="L662" s="51"/>
      <c r="M662" s="51"/>
      <c r="N662" s="51"/>
      <c r="O662" s="51"/>
      <c r="P662" s="51"/>
    </row>
    <row r="663" spans="1:258" s="50" customFormat="1" ht="85.5">
      <c r="A663" s="166"/>
      <c r="B663" s="43" t="s">
        <v>17</v>
      </c>
      <c r="C663" s="99" t="s">
        <v>22</v>
      </c>
      <c r="D663" s="99"/>
      <c r="E663" s="199"/>
      <c r="F663" s="83"/>
      <c r="G663" s="84"/>
      <c r="H663" s="227"/>
      <c r="I663" s="41"/>
      <c r="J663" s="51"/>
      <c r="K663" s="51"/>
      <c r="L663" s="51"/>
      <c r="M663" s="51"/>
      <c r="N663" s="51"/>
      <c r="O663" s="51"/>
      <c r="P663" s="51"/>
    </row>
    <row r="664" spans="1:258" s="50" customFormat="1" ht="128.25">
      <c r="A664" s="166"/>
      <c r="B664" s="43" t="s">
        <v>17</v>
      </c>
      <c r="C664" s="99" t="s">
        <v>23</v>
      </c>
      <c r="D664" s="99"/>
      <c r="E664" s="199"/>
      <c r="F664" s="83"/>
      <c r="G664" s="84"/>
      <c r="H664" s="227"/>
      <c r="J664" s="51"/>
      <c r="K664" s="51"/>
      <c r="L664" s="51"/>
      <c r="M664" s="51"/>
      <c r="N664" s="51"/>
      <c r="O664" s="51"/>
      <c r="P664" s="51"/>
    </row>
    <row r="665" spans="1:258" s="50" customFormat="1" ht="42.75">
      <c r="A665" s="166"/>
      <c r="B665" s="43" t="s">
        <v>17</v>
      </c>
      <c r="C665" s="99" t="s">
        <v>24</v>
      </c>
      <c r="D665" s="99"/>
      <c r="E665" s="199"/>
      <c r="F665" s="83"/>
      <c r="G665" s="84"/>
      <c r="H665" s="227"/>
      <c r="I665" s="41"/>
      <c r="J665" s="51"/>
      <c r="K665" s="51"/>
      <c r="L665" s="51"/>
      <c r="M665" s="51"/>
      <c r="N665" s="51"/>
      <c r="O665" s="51"/>
      <c r="P665" s="51"/>
    </row>
    <row r="666" spans="1:258" s="50" customFormat="1">
      <c r="A666" s="166"/>
      <c r="B666" s="44"/>
      <c r="C666" s="99"/>
      <c r="D666" s="99"/>
      <c r="E666" s="199"/>
      <c r="F666" s="83"/>
      <c r="G666" s="84"/>
      <c r="H666" s="217"/>
      <c r="J666" s="51"/>
      <c r="K666" s="51"/>
      <c r="L666" s="51"/>
      <c r="M666" s="51"/>
      <c r="N666" s="51"/>
      <c r="O666" s="51"/>
      <c r="P666" s="51"/>
    </row>
    <row r="667" spans="1:258" s="50" customFormat="1">
      <c r="A667" s="166"/>
      <c r="B667" s="44"/>
      <c r="C667" s="99" t="s">
        <v>4</v>
      </c>
      <c r="D667" s="99"/>
      <c r="E667" s="199"/>
      <c r="F667" s="83"/>
      <c r="G667" s="84"/>
      <c r="H667" s="217"/>
      <c r="J667" s="51"/>
      <c r="K667" s="51"/>
      <c r="L667" s="51"/>
      <c r="M667" s="51"/>
      <c r="N667" s="51"/>
      <c r="O667" s="51"/>
      <c r="P667" s="51"/>
    </row>
    <row r="668" spans="1:258" s="50" customFormat="1">
      <c r="A668" s="166"/>
      <c r="B668" s="44"/>
      <c r="C668" s="99" t="s">
        <v>165</v>
      </c>
      <c r="D668" s="99"/>
      <c r="E668" s="199"/>
      <c r="F668" s="83"/>
      <c r="G668" s="84"/>
      <c r="H668" s="217"/>
      <c r="J668" s="51"/>
      <c r="K668" s="51"/>
      <c r="L668" s="51"/>
      <c r="M668" s="51"/>
      <c r="N668" s="51"/>
      <c r="O668" s="51"/>
      <c r="P668" s="51"/>
    </row>
    <row r="669" spans="1:258" s="50" customFormat="1" ht="71.25">
      <c r="A669" s="166"/>
      <c r="B669" s="44"/>
      <c r="C669" s="99" t="s">
        <v>317</v>
      </c>
      <c r="D669" s="99"/>
      <c r="E669" s="199"/>
      <c r="F669" s="83"/>
      <c r="G669" s="84"/>
      <c r="H669" s="217"/>
      <c r="J669" s="51"/>
      <c r="K669" s="51"/>
      <c r="L669" s="51"/>
      <c r="M669" s="51"/>
      <c r="N669" s="51"/>
      <c r="O669" s="51"/>
      <c r="P669" s="51"/>
    </row>
    <row r="670" spans="1:258" s="50" customFormat="1" ht="57">
      <c r="A670" s="166"/>
      <c r="B670" s="44"/>
      <c r="C670" s="99" t="s">
        <v>318</v>
      </c>
      <c r="D670" s="99"/>
      <c r="E670" s="199"/>
      <c r="F670" s="83"/>
      <c r="G670" s="84"/>
      <c r="H670" s="217"/>
      <c r="J670" s="51"/>
      <c r="K670" s="51"/>
      <c r="L670" s="51"/>
      <c r="M670" s="51"/>
      <c r="N670" s="51"/>
      <c r="O670" s="51"/>
      <c r="P670" s="51"/>
    </row>
    <row r="671" spans="1:258" s="50" customFormat="1" ht="57">
      <c r="A671" s="166"/>
      <c r="B671" s="44"/>
      <c r="C671" s="99" t="s">
        <v>319</v>
      </c>
      <c r="D671" s="99"/>
      <c r="E671" s="199"/>
      <c r="F671" s="83"/>
      <c r="G671" s="84"/>
      <c r="H671" s="217"/>
      <c r="J671" s="51"/>
      <c r="K671" s="51"/>
      <c r="L671" s="51"/>
      <c r="M671" s="51"/>
      <c r="N671" s="51"/>
      <c r="O671" s="51"/>
      <c r="P671" s="51"/>
    </row>
    <row r="672" spans="1:258" s="50" customFormat="1" ht="28.5">
      <c r="A672" s="166"/>
      <c r="B672" s="44"/>
      <c r="C672" s="99" t="s">
        <v>320</v>
      </c>
      <c r="D672" s="99"/>
      <c r="E672" s="199"/>
      <c r="F672" s="83"/>
      <c r="G672" s="84"/>
      <c r="H672" s="217"/>
      <c r="J672" s="51"/>
      <c r="K672" s="51"/>
      <c r="L672" s="51"/>
      <c r="M672" s="51"/>
      <c r="N672" s="51"/>
      <c r="O672" s="51"/>
      <c r="P672" s="51"/>
    </row>
    <row r="673" spans="1:16" s="50" customFormat="1" ht="28.5">
      <c r="A673" s="166"/>
      <c r="B673" s="44"/>
      <c r="C673" s="99" t="s">
        <v>321</v>
      </c>
      <c r="D673" s="99"/>
      <c r="E673" s="199"/>
      <c r="F673" s="83"/>
      <c r="G673" s="84"/>
      <c r="H673" s="217"/>
      <c r="J673" s="51"/>
      <c r="K673" s="51"/>
      <c r="L673" s="51"/>
      <c r="M673" s="51"/>
      <c r="N673" s="51"/>
      <c r="O673" s="51"/>
      <c r="P673" s="51"/>
    </row>
    <row r="674" spans="1:16" s="50" customFormat="1" ht="42.75">
      <c r="A674" s="166"/>
      <c r="B674" s="44"/>
      <c r="C674" s="99" t="s">
        <v>322</v>
      </c>
      <c r="D674" s="99"/>
      <c r="E674" s="199"/>
      <c r="F674" s="83"/>
      <c r="G674" s="84"/>
      <c r="H674" s="217"/>
      <c r="J674" s="51"/>
      <c r="K674" s="51"/>
      <c r="L674" s="51"/>
      <c r="M674" s="51"/>
      <c r="N674" s="51"/>
      <c r="O674" s="51"/>
      <c r="P674" s="51"/>
    </row>
    <row r="675" spans="1:16" s="50" customFormat="1" ht="28.5">
      <c r="A675" s="166"/>
      <c r="B675" s="44"/>
      <c r="C675" s="99" t="s">
        <v>323</v>
      </c>
      <c r="D675" s="99"/>
      <c r="E675" s="199"/>
      <c r="F675" s="83"/>
      <c r="G675" s="84"/>
      <c r="H675" s="217"/>
      <c r="J675" s="51"/>
      <c r="K675" s="51"/>
      <c r="L675" s="51"/>
      <c r="M675" s="51"/>
      <c r="N675" s="51"/>
      <c r="O675" s="51"/>
      <c r="P675" s="51"/>
    </row>
    <row r="676" spans="1:16" s="50" customFormat="1" ht="71.25">
      <c r="A676" s="166"/>
      <c r="B676" s="44"/>
      <c r="C676" s="99" t="s">
        <v>324</v>
      </c>
      <c r="D676" s="99"/>
      <c r="E676" s="199"/>
      <c r="F676" s="83"/>
      <c r="G676" s="84"/>
      <c r="H676" s="217"/>
      <c r="J676" s="51"/>
      <c r="K676" s="51"/>
      <c r="L676" s="51"/>
      <c r="M676" s="51"/>
      <c r="N676" s="51"/>
      <c r="O676" s="51"/>
      <c r="P676" s="51"/>
    </row>
    <row r="677" spans="1:16" s="50" customFormat="1" ht="71.25">
      <c r="A677" s="166"/>
      <c r="B677" s="44"/>
      <c r="C677" s="99" t="s">
        <v>325</v>
      </c>
      <c r="D677" s="99"/>
      <c r="E677" s="199"/>
      <c r="F677" s="83"/>
      <c r="G677" s="84"/>
      <c r="H677" s="217"/>
      <c r="J677" s="51"/>
      <c r="K677" s="51"/>
      <c r="L677" s="51"/>
      <c r="M677" s="51"/>
      <c r="N677" s="51"/>
      <c r="O677" s="51"/>
      <c r="P677" s="51"/>
    </row>
    <row r="678" spans="1:16" s="50" customFormat="1" ht="42.75">
      <c r="A678" s="166"/>
      <c r="B678" s="44"/>
      <c r="C678" s="99" t="s">
        <v>326</v>
      </c>
      <c r="D678" s="99"/>
      <c r="E678" s="199"/>
      <c r="F678" s="83"/>
      <c r="G678" s="84"/>
      <c r="H678" s="217"/>
      <c r="J678" s="51"/>
      <c r="K678" s="51"/>
      <c r="L678" s="51"/>
      <c r="M678" s="51"/>
      <c r="N678" s="51"/>
      <c r="O678" s="51"/>
      <c r="P678" s="51"/>
    </row>
    <row r="679" spans="1:16" s="50" customFormat="1" ht="128.25">
      <c r="A679" s="166"/>
      <c r="B679" s="44"/>
      <c r="C679" s="99" t="s">
        <v>327</v>
      </c>
      <c r="D679" s="99"/>
      <c r="E679" s="199"/>
      <c r="F679" s="83"/>
      <c r="G679" s="84"/>
      <c r="H679" s="217"/>
      <c r="J679" s="51"/>
      <c r="K679" s="51"/>
      <c r="L679" s="51"/>
      <c r="M679" s="51"/>
      <c r="N679" s="51"/>
      <c r="O679" s="51"/>
      <c r="P679" s="51"/>
    </row>
    <row r="680" spans="1:16" s="50" customFormat="1" ht="28.5">
      <c r="A680" s="166"/>
      <c r="B680" s="44"/>
      <c r="C680" s="99" t="s">
        <v>328</v>
      </c>
      <c r="D680" s="99"/>
      <c r="E680" s="199"/>
      <c r="F680" s="83"/>
      <c r="G680" s="84"/>
      <c r="H680" s="217"/>
      <c r="J680" s="51"/>
      <c r="K680" s="51"/>
      <c r="L680" s="51"/>
      <c r="M680" s="51"/>
      <c r="N680" s="51"/>
      <c r="O680" s="51"/>
      <c r="P680" s="51"/>
    </row>
    <row r="681" spans="1:16" s="50" customFormat="1" ht="42.75">
      <c r="A681" s="166"/>
      <c r="B681" s="44"/>
      <c r="C681" s="99" t="s">
        <v>329</v>
      </c>
      <c r="D681" s="99"/>
      <c r="E681" s="199"/>
      <c r="F681" s="83"/>
      <c r="G681" s="84"/>
      <c r="H681" s="217"/>
      <c r="J681" s="51"/>
      <c r="K681" s="51"/>
      <c r="L681" s="51"/>
      <c r="M681" s="51"/>
      <c r="N681" s="51"/>
      <c r="O681" s="51"/>
      <c r="P681" s="51"/>
    </row>
    <row r="682" spans="1:16" s="50" customFormat="1" ht="42.75">
      <c r="A682" s="166"/>
      <c r="B682" s="44"/>
      <c r="C682" s="99" t="s">
        <v>330</v>
      </c>
      <c r="D682" s="99"/>
      <c r="E682" s="199"/>
      <c r="F682" s="83"/>
      <c r="G682" s="84"/>
      <c r="H682" s="217"/>
      <c r="J682" s="51"/>
      <c r="K682" s="51"/>
      <c r="L682" s="51"/>
      <c r="M682" s="51"/>
      <c r="N682" s="51"/>
      <c r="O682" s="51"/>
      <c r="P682" s="51"/>
    </row>
    <row r="683" spans="1:16" s="50" customFormat="1" ht="28.5">
      <c r="A683" s="166"/>
      <c r="B683" s="44"/>
      <c r="C683" s="99" t="s">
        <v>331</v>
      </c>
      <c r="D683" s="99"/>
      <c r="E683" s="199"/>
      <c r="F683" s="83"/>
      <c r="G683" s="84"/>
      <c r="H683" s="217"/>
      <c r="J683" s="51"/>
      <c r="K683" s="51"/>
      <c r="L683" s="51"/>
      <c r="M683" s="51"/>
      <c r="N683" s="51"/>
      <c r="O683" s="51"/>
      <c r="P683" s="51"/>
    </row>
    <row r="684" spans="1:16" s="50" customFormat="1" ht="42.75">
      <c r="A684" s="166"/>
      <c r="B684" s="44"/>
      <c r="C684" s="99" t="s">
        <v>332</v>
      </c>
      <c r="D684" s="99"/>
      <c r="E684" s="199"/>
      <c r="F684" s="83"/>
      <c r="G684" s="84"/>
      <c r="H684" s="217"/>
      <c r="J684" s="51"/>
      <c r="K684" s="51"/>
      <c r="L684" s="51"/>
      <c r="M684" s="51"/>
      <c r="N684" s="51"/>
      <c r="O684" s="51"/>
      <c r="P684" s="51"/>
    </row>
    <row r="685" spans="1:16" s="50" customFormat="1" ht="42.75">
      <c r="A685" s="166"/>
      <c r="B685" s="44"/>
      <c r="C685" s="99" t="s">
        <v>333</v>
      </c>
      <c r="D685" s="99"/>
      <c r="E685" s="199"/>
      <c r="F685" s="83"/>
      <c r="G685" s="84"/>
      <c r="H685" s="217"/>
      <c r="J685" s="51"/>
      <c r="K685" s="51"/>
      <c r="L685" s="51"/>
      <c r="M685" s="51"/>
      <c r="N685" s="51"/>
      <c r="O685" s="51"/>
      <c r="P685" s="51"/>
    </row>
    <row r="686" spans="1:16" s="50" customFormat="1">
      <c r="A686" s="166"/>
      <c r="B686" s="44"/>
      <c r="C686" s="99" t="s">
        <v>101</v>
      </c>
      <c r="D686" s="99"/>
      <c r="E686" s="199"/>
      <c r="F686" s="83"/>
      <c r="G686" s="84"/>
      <c r="H686" s="217"/>
      <c r="J686" s="51"/>
      <c r="K686" s="51"/>
      <c r="L686" s="51"/>
      <c r="M686" s="51"/>
      <c r="N686" s="51"/>
      <c r="O686" s="51"/>
      <c r="P686" s="51"/>
    </row>
    <row r="687" spans="1:16" s="50" customFormat="1" ht="28.5">
      <c r="A687" s="166"/>
      <c r="B687" s="44"/>
      <c r="C687" s="99" t="s">
        <v>334</v>
      </c>
      <c r="D687" s="99"/>
      <c r="E687" s="199"/>
      <c r="F687" s="83"/>
      <c r="G687" s="84"/>
      <c r="H687" s="217"/>
      <c r="J687" s="51"/>
      <c r="K687" s="51"/>
      <c r="L687" s="51"/>
      <c r="M687" s="51"/>
      <c r="N687" s="51"/>
      <c r="O687" s="51"/>
      <c r="P687" s="51"/>
    </row>
    <row r="688" spans="1:16" s="50" customFormat="1">
      <c r="A688" s="166"/>
      <c r="B688" s="44"/>
      <c r="C688" s="99" t="s">
        <v>335</v>
      </c>
      <c r="D688" s="99"/>
      <c r="E688" s="199"/>
      <c r="F688" s="83"/>
      <c r="G688" s="84"/>
      <c r="H688" s="217"/>
      <c r="J688" s="51"/>
      <c r="K688" s="51"/>
      <c r="L688" s="51"/>
      <c r="M688" s="51"/>
      <c r="N688" s="51"/>
      <c r="O688" s="51"/>
      <c r="P688" s="51"/>
    </row>
    <row r="689" spans="1:16" s="50" customFormat="1">
      <c r="A689" s="166"/>
      <c r="B689" s="44"/>
      <c r="C689" s="99" t="s">
        <v>336</v>
      </c>
      <c r="D689" s="99"/>
      <c r="E689" s="199"/>
      <c r="F689" s="83"/>
      <c r="G689" s="84"/>
      <c r="H689" s="217"/>
      <c r="J689" s="51"/>
      <c r="K689" s="51"/>
      <c r="L689" s="51"/>
      <c r="M689" s="51"/>
      <c r="N689" s="51"/>
      <c r="O689" s="51"/>
      <c r="P689" s="51"/>
    </row>
    <row r="690" spans="1:16" s="50" customFormat="1" ht="57">
      <c r="A690" s="166"/>
      <c r="B690" s="44"/>
      <c r="C690" s="99" t="s">
        <v>337</v>
      </c>
      <c r="D690" s="99"/>
      <c r="E690" s="199"/>
      <c r="F690" s="83"/>
      <c r="G690" s="84"/>
      <c r="H690" s="217"/>
      <c r="J690" s="51"/>
      <c r="K690" s="51"/>
      <c r="L690" s="51"/>
      <c r="M690" s="51"/>
      <c r="N690" s="51"/>
      <c r="O690" s="51"/>
      <c r="P690" s="51"/>
    </row>
    <row r="691" spans="1:16" s="50" customFormat="1">
      <c r="A691" s="166"/>
      <c r="B691" s="44"/>
      <c r="C691" s="99" t="s">
        <v>338</v>
      </c>
      <c r="D691" s="99"/>
      <c r="E691" s="199"/>
      <c r="F691" s="83"/>
      <c r="G691" s="84"/>
      <c r="H691" s="217"/>
      <c r="J691" s="51"/>
      <c r="K691" s="51"/>
      <c r="L691" s="51"/>
      <c r="M691" s="51"/>
      <c r="N691" s="51"/>
      <c r="O691" s="51"/>
      <c r="P691" s="51"/>
    </row>
    <row r="692" spans="1:16" s="50" customFormat="1" ht="42.75">
      <c r="A692" s="166"/>
      <c r="B692" s="44"/>
      <c r="C692" s="99" t="s">
        <v>339</v>
      </c>
      <c r="D692" s="99"/>
      <c r="E692" s="199"/>
      <c r="F692" s="83"/>
      <c r="G692" s="84"/>
      <c r="H692" s="217"/>
      <c r="J692" s="51"/>
      <c r="K692" s="51"/>
      <c r="L692" s="51"/>
      <c r="M692" s="51"/>
      <c r="N692" s="51"/>
      <c r="O692" s="51"/>
      <c r="P692" s="51"/>
    </row>
    <row r="693" spans="1:16" s="50" customFormat="1">
      <c r="A693" s="166"/>
      <c r="B693" s="44"/>
      <c r="C693" s="99" t="s">
        <v>340</v>
      </c>
      <c r="D693" s="99"/>
      <c r="E693" s="199"/>
      <c r="F693" s="83"/>
      <c r="G693" s="84"/>
      <c r="H693" s="217"/>
      <c r="J693" s="51"/>
      <c r="K693" s="51"/>
      <c r="L693" s="51"/>
      <c r="M693" s="51"/>
      <c r="N693" s="51"/>
      <c r="O693" s="51"/>
      <c r="P693" s="51"/>
    </row>
    <row r="694" spans="1:16" s="50" customFormat="1" ht="42.75">
      <c r="A694" s="166"/>
      <c r="B694" s="44"/>
      <c r="C694" s="99" t="s">
        <v>182</v>
      </c>
      <c r="D694" s="99"/>
      <c r="E694" s="199"/>
      <c r="F694" s="83"/>
      <c r="G694" s="84"/>
      <c r="H694" s="217"/>
      <c r="J694" s="51"/>
      <c r="K694" s="51"/>
      <c r="L694" s="51"/>
      <c r="M694" s="51"/>
      <c r="N694" s="51"/>
      <c r="O694" s="51"/>
      <c r="P694" s="51"/>
    </row>
    <row r="695" spans="1:16" s="50" customFormat="1" ht="71.25">
      <c r="A695" s="166"/>
      <c r="B695" s="44"/>
      <c r="C695" s="99" t="s">
        <v>184</v>
      </c>
      <c r="D695" s="99"/>
      <c r="E695" s="199"/>
      <c r="F695" s="83"/>
      <c r="G695" s="84"/>
      <c r="H695" s="217"/>
      <c r="J695" s="51"/>
      <c r="K695" s="51"/>
      <c r="L695" s="51"/>
      <c r="M695" s="51"/>
      <c r="N695" s="51"/>
      <c r="O695" s="51"/>
      <c r="P695" s="51"/>
    </row>
    <row r="696" spans="1:16" s="50" customFormat="1">
      <c r="A696" s="166"/>
      <c r="B696" s="44"/>
      <c r="C696" s="99"/>
      <c r="D696" s="99"/>
      <c r="E696" s="199"/>
      <c r="F696" s="83"/>
      <c r="G696" s="84"/>
      <c r="H696" s="217"/>
      <c r="J696" s="51"/>
      <c r="K696" s="51"/>
      <c r="L696" s="51"/>
      <c r="M696" s="51"/>
      <c r="N696" s="51"/>
      <c r="O696" s="51"/>
      <c r="P696" s="51"/>
    </row>
    <row r="697" spans="1:16" s="50" customFormat="1">
      <c r="A697" s="166"/>
      <c r="B697" s="44"/>
      <c r="C697" s="99"/>
      <c r="D697" s="99"/>
      <c r="E697" s="199"/>
      <c r="F697" s="83"/>
      <c r="G697" s="84"/>
      <c r="H697" s="217"/>
      <c r="J697" s="51"/>
      <c r="K697" s="51"/>
      <c r="L697" s="51"/>
      <c r="M697" s="51"/>
      <c r="N697" s="51"/>
      <c r="O697" s="51"/>
      <c r="P697" s="51"/>
    </row>
    <row r="698" spans="1:16" s="50" customFormat="1">
      <c r="A698" s="166"/>
      <c r="B698" s="43"/>
      <c r="C698" s="45" t="s">
        <v>529</v>
      </c>
      <c r="D698" s="45"/>
      <c r="E698" s="48"/>
      <c r="F698" s="47"/>
      <c r="G698" s="80"/>
      <c r="H698" s="217"/>
      <c r="J698" s="51"/>
      <c r="K698" s="51"/>
      <c r="L698" s="51"/>
      <c r="M698" s="51"/>
      <c r="N698" s="51"/>
      <c r="O698" s="51"/>
      <c r="P698" s="51"/>
    </row>
    <row r="699" spans="1:16" s="50" customFormat="1" ht="228">
      <c r="A699" s="166">
        <v>1</v>
      </c>
      <c r="B699" s="44">
        <v>1</v>
      </c>
      <c r="C699" s="45" t="s">
        <v>530</v>
      </c>
      <c r="D699" s="45"/>
      <c r="E699" s="48">
        <v>1</v>
      </c>
      <c r="F699" s="47" t="s">
        <v>12</v>
      </c>
      <c r="G699" s="80"/>
      <c r="H699" s="217">
        <f>+E699*G699</f>
        <v>0</v>
      </c>
      <c r="J699" s="51"/>
      <c r="K699" s="51"/>
      <c r="L699" s="51"/>
      <c r="M699" s="51"/>
      <c r="N699" s="51"/>
      <c r="O699" s="51"/>
      <c r="P699" s="51"/>
    </row>
    <row r="700" spans="1:16" s="50" customFormat="1">
      <c r="A700" s="166"/>
      <c r="B700" s="44"/>
      <c r="C700" s="45"/>
      <c r="D700" s="45"/>
      <c r="E700" s="48"/>
      <c r="F700" s="47"/>
      <c r="G700" s="80"/>
      <c r="H700" s="217"/>
      <c r="J700" s="51"/>
      <c r="K700" s="51"/>
      <c r="L700" s="51"/>
      <c r="M700" s="51"/>
      <c r="N700" s="51"/>
      <c r="O700" s="51"/>
      <c r="P700" s="51"/>
    </row>
    <row r="701" spans="1:16" s="50" customFormat="1" ht="42.75">
      <c r="A701" s="166">
        <v>1</v>
      </c>
      <c r="B701" s="44">
        <v>2</v>
      </c>
      <c r="C701" s="45" t="s">
        <v>532</v>
      </c>
      <c r="D701" s="45"/>
      <c r="E701" s="48">
        <v>1</v>
      </c>
      <c r="F701" s="47" t="s">
        <v>12</v>
      </c>
      <c r="G701" s="80"/>
      <c r="H701" s="217">
        <f>+E701*G701</f>
        <v>0</v>
      </c>
      <c r="J701" s="51"/>
      <c r="K701" s="51"/>
      <c r="L701" s="51"/>
      <c r="M701" s="51"/>
      <c r="N701" s="51"/>
      <c r="O701" s="51"/>
      <c r="P701" s="51"/>
    </row>
    <row r="702" spans="1:16" s="50" customFormat="1">
      <c r="A702" s="166"/>
      <c r="B702" s="44"/>
      <c r="C702" s="45"/>
      <c r="D702" s="45"/>
      <c r="E702" s="48"/>
      <c r="F702" s="47"/>
      <c r="G702" s="80"/>
      <c r="H702" s="217"/>
      <c r="J702" s="51"/>
      <c r="K702" s="51"/>
      <c r="L702" s="51"/>
      <c r="M702" s="51"/>
      <c r="N702" s="51"/>
      <c r="O702" s="51"/>
      <c r="P702" s="51"/>
    </row>
    <row r="703" spans="1:16" s="50" customFormat="1">
      <c r="A703" s="166"/>
      <c r="B703" s="43"/>
      <c r="C703" s="45" t="s">
        <v>533</v>
      </c>
      <c r="D703" s="45"/>
      <c r="E703" s="48"/>
      <c r="F703" s="47"/>
      <c r="G703" s="80"/>
      <c r="H703" s="217"/>
      <c r="J703" s="51"/>
      <c r="K703" s="51"/>
      <c r="L703" s="51"/>
      <c r="M703" s="51"/>
      <c r="N703" s="51"/>
      <c r="O703" s="51"/>
      <c r="P703" s="51"/>
    </row>
    <row r="704" spans="1:16" s="50" customFormat="1" ht="142.5">
      <c r="A704" s="166">
        <v>1</v>
      </c>
      <c r="B704" s="44">
        <v>3</v>
      </c>
      <c r="C704" s="45" t="s">
        <v>1200</v>
      </c>
      <c r="D704" s="45"/>
      <c r="E704" s="48">
        <f>16*4.2</f>
        <v>67.2</v>
      </c>
      <c r="F704" s="47" t="s">
        <v>16</v>
      </c>
      <c r="G704" s="80"/>
      <c r="H704" s="217">
        <f>+E704*G704</f>
        <v>0</v>
      </c>
      <c r="J704" s="51"/>
      <c r="K704" s="51"/>
      <c r="L704" s="51"/>
      <c r="M704" s="51"/>
      <c r="N704" s="51"/>
      <c r="O704" s="51"/>
      <c r="P704" s="51"/>
    </row>
    <row r="705" spans="1:258" s="50" customFormat="1">
      <c r="A705" s="166"/>
      <c r="B705" s="44"/>
      <c r="C705" s="45"/>
      <c r="D705" s="45"/>
      <c r="E705" s="48"/>
      <c r="F705" s="47"/>
      <c r="G705" s="80"/>
      <c r="H705" s="217"/>
      <c r="J705" s="51"/>
      <c r="K705" s="51"/>
      <c r="L705" s="51"/>
      <c r="M705" s="51"/>
      <c r="N705" s="51"/>
      <c r="O705" s="51"/>
      <c r="P705" s="51"/>
    </row>
    <row r="706" spans="1:258" s="50" customFormat="1" ht="57">
      <c r="A706" s="166">
        <v>1</v>
      </c>
      <c r="B706" s="44">
        <v>4</v>
      </c>
      <c r="C706" s="45" t="s">
        <v>534</v>
      </c>
      <c r="D706" s="45"/>
      <c r="E706" s="48">
        <f>16*4.2</f>
        <v>67.2</v>
      </c>
      <c r="F706" s="47" t="s">
        <v>16</v>
      </c>
      <c r="G706" s="80"/>
      <c r="H706" s="217">
        <f>+E706*G706</f>
        <v>0</v>
      </c>
      <c r="J706" s="51"/>
      <c r="K706" s="51"/>
      <c r="L706" s="51"/>
      <c r="M706" s="51"/>
      <c r="N706" s="51"/>
      <c r="O706" s="51"/>
      <c r="P706" s="51"/>
    </row>
    <row r="707" spans="1:258" s="50" customFormat="1">
      <c r="A707" s="166"/>
      <c r="B707" s="44"/>
      <c r="C707" s="45"/>
      <c r="D707" s="45"/>
      <c r="E707" s="48"/>
      <c r="F707" s="47"/>
      <c r="G707" s="80"/>
      <c r="H707" s="217"/>
      <c r="J707" s="51"/>
      <c r="K707" s="51"/>
      <c r="L707" s="51"/>
      <c r="M707" s="51"/>
      <c r="N707" s="51"/>
      <c r="O707" s="51"/>
      <c r="P707" s="51"/>
    </row>
    <row r="708" spans="1:258" s="50" customFormat="1">
      <c r="A708" s="166"/>
      <c r="B708" s="43"/>
      <c r="C708" s="45" t="s">
        <v>379</v>
      </c>
      <c r="D708" s="45"/>
      <c r="E708" s="48"/>
      <c r="F708" s="47"/>
      <c r="G708" s="80"/>
      <c r="H708" s="217"/>
      <c r="J708" s="51"/>
      <c r="K708" s="51"/>
      <c r="L708" s="51"/>
      <c r="M708" s="51"/>
      <c r="N708" s="51"/>
      <c r="O708" s="51"/>
      <c r="P708" s="51"/>
    </row>
    <row r="709" spans="1:258" s="50" customFormat="1" ht="142.5">
      <c r="A709" s="166">
        <v>1</v>
      </c>
      <c r="B709" s="44">
        <v>5</v>
      </c>
      <c r="C709" s="45" t="s">
        <v>535</v>
      </c>
      <c r="D709" s="45"/>
      <c r="E709" s="48">
        <v>11</v>
      </c>
      <c r="F709" s="47" t="s">
        <v>16</v>
      </c>
      <c r="G709" s="80"/>
      <c r="H709" s="217">
        <f>+E709*G709</f>
        <v>0</v>
      </c>
      <c r="J709" s="51"/>
      <c r="K709" s="51"/>
      <c r="L709" s="51"/>
      <c r="M709" s="51"/>
      <c r="N709" s="51"/>
      <c r="O709" s="51"/>
      <c r="P709" s="51"/>
    </row>
    <row r="710" spans="1:258" s="50" customFormat="1">
      <c r="A710" s="166"/>
      <c r="B710" s="44"/>
      <c r="C710" s="45"/>
      <c r="D710" s="45"/>
      <c r="E710" s="48"/>
      <c r="F710" s="47"/>
      <c r="G710" s="80"/>
      <c r="H710" s="217"/>
      <c r="J710" s="51"/>
      <c r="K710" s="51"/>
      <c r="L710" s="51"/>
      <c r="M710" s="51"/>
      <c r="N710" s="51"/>
      <c r="O710" s="51"/>
      <c r="P710" s="51"/>
    </row>
    <row r="711" spans="1:258" s="50" customFormat="1">
      <c r="A711" s="166"/>
      <c r="B711" s="44"/>
      <c r="C711" s="45"/>
      <c r="D711" s="45"/>
      <c r="E711" s="48"/>
      <c r="F711" s="47"/>
      <c r="G711" s="80"/>
      <c r="H711" s="217"/>
      <c r="J711" s="51"/>
      <c r="K711" s="51"/>
      <c r="L711" s="51"/>
      <c r="M711" s="51"/>
      <c r="N711" s="51"/>
      <c r="O711" s="51"/>
      <c r="P711" s="51"/>
    </row>
    <row r="712" spans="1:258" s="50" customFormat="1" ht="15" thickBot="1">
      <c r="A712" s="116">
        <v>1</v>
      </c>
      <c r="B712" s="90"/>
      <c r="C712" s="267" t="s">
        <v>30</v>
      </c>
      <c r="D712" s="91"/>
      <c r="E712" s="198"/>
      <c r="F712" s="117"/>
      <c r="G712" s="118"/>
      <c r="H712" s="92">
        <f>SUM(H663:H711)</f>
        <v>0</v>
      </c>
      <c r="J712" s="51"/>
      <c r="K712" s="51"/>
      <c r="L712" s="51"/>
      <c r="M712" s="51"/>
      <c r="N712" s="51"/>
      <c r="O712" s="51"/>
      <c r="P712" s="51"/>
    </row>
    <row r="713" spans="1:258" s="50" customFormat="1" ht="15" thickTop="1">
      <c r="A713" s="166"/>
      <c r="B713" s="44"/>
      <c r="C713" s="45"/>
      <c r="D713" s="45"/>
      <c r="E713" s="48"/>
      <c r="F713" s="47"/>
      <c r="G713" s="80"/>
      <c r="H713" s="217"/>
      <c r="J713" s="42"/>
      <c r="K713" s="42"/>
      <c r="L713" s="42"/>
      <c r="M713" s="42"/>
      <c r="N713" s="42"/>
      <c r="O713" s="42"/>
      <c r="P713" s="42"/>
      <c r="Q713" s="41"/>
      <c r="R713" s="41"/>
      <c r="S713" s="41"/>
      <c r="T713" s="41"/>
      <c r="U713" s="41"/>
      <c r="V713" s="41"/>
      <c r="W713" s="41"/>
      <c r="X713" s="41"/>
      <c r="Y713" s="41"/>
      <c r="Z713" s="41"/>
      <c r="AA713" s="41"/>
      <c r="AB713" s="41"/>
      <c r="AC713" s="41"/>
      <c r="AD713" s="41"/>
      <c r="AE713" s="41"/>
      <c r="AF713" s="41"/>
      <c r="AG713" s="41"/>
      <c r="AH713" s="41"/>
      <c r="AI713" s="41"/>
      <c r="AJ713" s="41"/>
      <c r="AK713" s="41"/>
      <c r="AL713" s="41"/>
      <c r="AM713" s="41"/>
      <c r="AN713" s="41"/>
      <c r="AO713" s="41"/>
      <c r="AP713" s="41"/>
      <c r="AQ713" s="41"/>
      <c r="AR713" s="41"/>
      <c r="AS713" s="41"/>
      <c r="AT713" s="41"/>
      <c r="AU713" s="41"/>
      <c r="AV713" s="41"/>
      <c r="AW713" s="41"/>
      <c r="AX713" s="41"/>
      <c r="AY713" s="41"/>
      <c r="AZ713" s="41"/>
      <c r="BA713" s="41"/>
      <c r="BB713" s="41"/>
      <c r="BC713" s="41"/>
      <c r="BD713" s="41"/>
      <c r="BE713" s="41"/>
      <c r="BF713" s="41"/>
      <c r="BG713" s="41"/>
      <c r="BH713" s="41"/>
      <c r="BI713" s="41"/>
      <c r="BJ713" s="41"/>
      <c r="BK713" s="41"/>
      <c r="BL713" s="41"/>
      <c r="BM713" s="41"/>
      <c r="BN713" s="41"/>
      <c r="BO713" s="41"/>
      <c r="BP713" s="41"/>
      <c r="BQ713" s="41"/>
      <c r="BR713" s="41"/>
      <c r="BS713" s="41"/>
      <c r="BT713" s="41"/>
      <c r="BU713" s="41"/>
      <c r="BV713" s="41"/>
      <c r="BW713" s="41"/>
      <c r="BX713" s="41"/>
      <c r="BY713" s="41"/>
      <c r="BZ713" s="41"/>
      <c r="CA713" s="41"/>
      <c r="CB713" s="41"/>
      <c r="CC713" s="41"/>
      <c r="CD713" s="41"/>
      <c r="CE713" s="41"/>
      <c r="CF713" s="41"/>
      <c r="CG713" s="41"/>
      <c r="CH713" s="41"/>
      <c r="CI713" s="41"/>
      <c r="CJ713" s="41"/>
      <c r="CK713" s="41"/>
      <c r="CL713" s="41"/>
      <c r="CM713" s="41"/>
      <c r="CN713" s="41"/>
      <c r="CO713" s="41"/>
      <c r="CP713" s="41"/>
      <c r="CQ713" s="41"/>
      <c r="CR713" s="41"/>
      <c r="CS713" s="41"/>
      <c r="CT713" s="41"/>
      <c r="CU713" s="41"/>
      <c r="CV713" s="41"/>
      <c r="CW713" s="41"/>
      <c r="CX713" s="41"/>
      <c r="CY713" s="41"/>
      <c r="CZ713" s="41"/>
      <c r="DA713" s="41"/>
      <c r="DB713" s="41"/>
      <c r="DC713" s="41"/>
      <c r="DD713" s="41"/>
      <c r="DE713" s="41"/>
      <c r="DF713" s="41"/>
      <c r="DG713" s="41"/>
      <c r="DH713" s="41"/>
      <c r="DI713" s="41"/>
      <c r="DJ713" s="41"/>
      <c r="DK713" s="41"/>
      <c r="DL713" s="41"/>
      <c r="DM713" s="41"/>
      <c r="DN713" s="41"/>
      <c r="DO713" s="41"/>
      <c r="DP713" s="41"/>
      <c r="DQ713" s="41"/>
      <c r="DR713" s="41"/>
      <c r="DS713" s="41"/>
      <c r="DT713" s="41"/>
      <c r="DU713" s="41"/>
      <c r="DV713" s="41"/>
      <c r="DW713" s="41"/>
      <c r="DX713" s="41"/>
      <c r="DY713" s="41"/>
      <c r="DZ713" s="41"/>
      <c r="EA713" s="41"/>
      <c r="EB713" s="41"/>
      <c r="EC713" s="41"/>
      <c r="ED713" s="41"/>
      <c r="EE713" s="41"/>
      <c r="EF713" s="41"/>
      <c r="EG713" s="41"/>
      <c r="EH713" s="41"/>
      <c r="EI713" s="41"/>
      <c r="EJ713" s="41"/>
      <c r="EK713" s="41"/>
      <c r="EL713" s="41"/>
      <c r="EM713" s="41"/>
      <c r="EN713" s="41"/>
      <c r="EO713" s="41"/>
      <c r="EP713" s="41"/>
      <c r="EQ713" s="41"/>
      <c r="ER713" s="41"/>
      <c r="ES713" s="41"/>
      <c r="ET713" s="41"/>
      <c r="EU713" s="41"/>
      <c r="EV713" s="41"/>
      <c r="EW713" s="41"/>
      <c r="EX713" s="41"/>
      <c r="EY713" s="41"/>
      <c r="EZ713" s="41"/>
      <c r="FA713" s="41"/>
      <c r="FB713" s="41"/>
      <c r="FC713" s="41"/>
      <c r="FD713" s="41"/>
      <c r="FE713" s="41"/>
      <c r="FF713" s="41"/>
      <c r="FG713" s="41"/>
      <c r="FH713" s="41"/>
      <c r="FI713" s="41"/>
      <c r="FJ713" s="41"/>
      <c r="FK713" s="41"/>
      <c r="FL713" s="41"/>
      <c r="FM713" s="41"/>
      <c r="FN713" s="41"/>
      <c r="FO713" s="41"/>
      <c r="FP713" s="41"/>
      <c r="FQ713" s="41"/>
      <c r="FR713" s="41"/>
      <c r="FS713" s="41"/>
      <c r="FT713" s="41"/>
      <c r="FU713" s="41"/>
      <c r="FV713" s="41"/>
      <c r="FW713" s="41"/>
      <c r="FX713" s="41"/>
      <c r="FY713" s="41"/>
      <c r="FZ713" s="41"/>
      <c r="GA713" s="41"/>
      <c r="GB713" s="41"/>
      <c r="GC713" s="41"/>
      <c r="GD713" s="41"/>
      <c r="GE713" s="41"/>
      <c r="GF713" s="41"/>
      <c r="GG713" s="41"/>
      <c r="GH713" s="41"/>
      <c r="GI713" s="41"/>
      <c r="GJ713" s="41"/>
      <c r="GK713" s="41"/>
      <c r="GL713" s="41"/>
      <c r="GM713" s="41"/>
      <c r="GN713" s="41"/>
      <c r="GO713" s="41"/>
      <c r="GP713" s="41"/>
      <c r="GQ713" s="41"/>
      <c r="GR713" s="41"/>
      <c r="GS713" s="41"/>
      <c r="GT713" s="41"/>
      <c r="GU713" s="41"/>
      <c r="GV713" s="41"/>
      <c r="GW713" s="41"/>
      <c r="GX713" s="41"/>
      <c r="GY713" s="41"/>
      <c r="GZ713" s="41"/>
      <c r="HA713" s="41"/>
      <c r="HB713" s="41"/>
      <c r="HC713" s="41"/>
      <c r="HD713" s="41"/>
      <c r="HE713" s="41"/>
      <c r="HF713" s="41"/>
      <c r="HG713" s="41"/>
      <c r="HH713" s="41"/>
      <c r="HI713" s="41"/>
      <c r="HJ713" s="41"/>
      <c r="HK713" s="41"/>
      <c r="HL713" s="41"/>
      <c r="HM713" s="41"/>
      <c r="HN713" s="41"/>
      <c r="HO713" s="41"/>
      <c r="HP713" s="41"/>
      <c r="HQ713" s="41"/>
      <c r="HR713" s="41"/>
      <c r="HS713" s="41"/>
      <c r="HT713" s="41"/>
      <c r="HU713" s="41"/>
      <c r="HV713" s="41"/>
      <c r="HW713" s="41"/>
      <c r="HX713" s="41"/>
      <c r="HY713" s="41"/>
      <c r="HZ713" s="41"/>
      <c r="IA713" s="41"/>
      <c r="IB713" s="41"/>
      <c r="IC713" s="41"/>
      <c r="ID713" s="41"/>
      <c r="IE713" s="41"/>
      <c r="IF713" s="41"/>
      <c r="IG713" s="41"/>
      <c r="IH713" s="41"/>
      <c r="II713" s="41"/>
      <c r="IJ713" s="41"/>
      <c r="IK713" s="41"/>
      <c r="IL713" s="41"/>
      <c r="IM713" s="41"/>
      <c r="IN713" s="41"/>
      <c r="IO713" s="41"/>
      <c r="IP713" s="41"/>
      <c r="IQ713" s="41"/>
      <c r="IR713" s="41"/>
      <c r="IS713" s="41"/>
      <c r="IT713" s="41"/>
      <c r="IU713" s="41"/>
      <c r="IV713" s="41"/>
      <c r="IW713" s="41"/>
      <c r="IX713" s="41"/>
    </row>
    <row r="714" spans="1:258" s="50" customFormat="1">
      <c r="A714" s="93">
        <v>2</v>
      </c>
      <c r="B714" s="85"/>
      <c r="C714" s="163" t="s">
        <v>732</v>
      </c>
      <c r="D714" s="163"/>
      <c r="E714" s="212"/>
      <c r="F714" s="164"/>
      <c r="G714" s="165"/>
      <c r="H714" s="237"/>
      <c r="I714" s="41"/>
      <c r="J714" s="51"/>
      <c r="K714" s="51"/>
      <c r="L714" s="51"/>
      <c r="M714" s="51"/>
      <c r="N714" s="51"/>
      <c r="O714" s="51"/>
      <c r="P714" s="51"/>
    </row>
    <row r="715" spans="1:258" s="50" customFormat="1">
      <c r="A715" s="166"/>
      <c r="B715" s="43"/>
      <c r="C715" s="45"/>
      <c r="D715" s="45"/>
      <c r="E715" s="48"/>
      <c r="F715" s="47"/>
      <c r="G715" s="80"/>
      <c r="H715" s="217"/>
      <c r="J715" s="51"/>
      <c r="K715" s="51"/>
      <c r="L715" s="51"/>
      <c r="M715" s="51"/>
      <c r="N715" s="51"/>
      <c r="O715" s="51"/>
      <c r="P715" s="51"/>
    </row>
    <row r="716" spans="1:258" s="50" customFormat="1">
      <c r="A716" s="166"/>
      <c r="B716" s="43"/>
      <c r="C716" s="45" t="s">
        <v>21</v>
      </c>
      <c r="D716" s="45"/>
      <c r="E716" s="48"/>
      <c r="F716" s="47"/>
      <c r="G716" s="80"/>
      <c r="H716" s="217"/>
      <c r="I716" s="41"/>
      <c r="J716" s="51"/>
      <c r="K716" s="51"/>
      <c r="L716" s="51"/>
      <c r="M716" s="51"/>
      <c r="N716" s="51"/>
      <c r="O716" s="51"/>
      <c r="P716" s="51"/>
    </row>
    <row r="717" spans="1:258" s="50" customFormat="1" ht="85.5">
      <c r="A717" s="166"/>
      <c r="B717" s="43" t="s">
        <v>17</v>
      </c>
      <c r="C717" s="99" t="s">
        <v>733</v>
      </c>
      <c r="D717" s="99"/>
      <c r="E717" s="199"/>
      <c r="F717" s="83"/>
      <c r="G717" s="84"/>
      <c r="H717" s="227"/>
      <c r="I717" s="41"/>
      <c r="J717" s="51"/>
      <c r="K717" s="51"/>
      <c r="L717" s="51"/>
      <c r="M717" s="51"/>
      <c r="N717" s="51"/>
      <c r="O717" s="51"/>
      <c r="P717" s="51"/>
    </row>
    <row r="718" spans="1:258" s="50" customFormat="1" ht="114">
      <c r="A718" s="166"/>
      <c r="B718" s="43" t="s">
        <v>17</v>
      </c>
      <c r="C718" s="99" t="s">
        <v>40</v>
      </c>
      <c r="D718" s="99"/>
      <c r="E718" s="199"/>
      <c r="F718" s="83"/>
      <c r="G718" s="84"/>
      <c r="H718" s="227"/>
      <c r="J718" s="51"/>
      <c r="K718" s="51"/>
      <c r="L718" s="51"/>
      <c r="M718" s="51"/>
      <c r="N718" s="51"/>
      <c r="O718" s="51"/>
      <c r="P718" s="51"/>
    </row>
    <row r="719" spans="1:258" s="50" customFormat="1" ht="42.75">
      <c r="A719" s="166"/>
      <c r="B719" s="43" t="s">
        <v>17</v>
      </c>
      <c r="C719" s="99" t="s">
        <v>24</v>
      </c>
      <c r="D719" s="99"/>
      <c r="E719" s="199"/>
      <c r="F719" s="83"/>
      <c r="G719" s="84"/>
      <c r="H719" s="227"/>
      <c r="I719" s="41"/>
      <c r="J719" s="51"/>
      <c r="K719" s="51"/>
      <c r="L719" s="51"/>
      <c r="M719" s="51"/>
      <c r="N719" s="51"/>
      <c r="O719" s="51"/>
      <c r="P719" s="51"/>
    </row>
    <row r="720" spans="1:258" s="50" customFormat="1">
      <c r="A720" s="166"/>
      <c r="B720" s="43"/>
      <c r="C720" s="99" t="s">
        <v>41</v>
      </c>
      <c r="D720" s="99"/>
      <c r="E720" s="199"/>
      <c r="F720" s="83"/>
      <c r="G720" s="84"/>
      <c r="H720" s="227"/>
      <c r="J720" s="51"/>
      <c r="K720" s="51"/>
      <c r="L720" s="51"/>
      <c r="M720" s="51"/>
      <c r="N720" s="51"/>
      <c r="O720" s="51"/>
      <c r="P720" s="51"/>
    </row>
    <row r="721" spans="1:16" s="50" customFormat="1">
      <c r="A721" s="166"/>
      <c r="B721" s="43" t="s">
        <v>17</v>
      </c>
      <c r="C721" s="99" t="s">
        <v>35</v>
      </c>
      <c r="D721" s="99"/>
      <c r="E721" s="199"/>
      <c r="F721" s="83"/>
      <c r="G721" s="84"/>
      <c r="H721" s="227"/>
      <c r="J721" s="51"/>
      <c r="K721" s="51"/>
      <c r="L721" s="51"/>
      <c r="M721" s="51"/>
      <c r="N721" s="51"/>
      <c r="O721" s="51"/>
      <c r="P721" s="51"/>
    </row>
    <row r="722" spans="1:16" s="50" customFormat="1">
      <c r="A722" s="166"/>
      <c r="B722" s="43" t="s">
        <v>17</v>
      </c>
      <c r="C722" s="99" t="s">
        <v>25</v>
      </c>
      <c r="D722" s="99"/>
      <c r="E722" s="199"/>
      <c r="F722" s="83"/>
      <c r="G722" s="84"/>
      <c r="H722" s="227"/>
      <c r="J722" s="51"/>
      <c r="K722" s="51"/>
      <c r="L722" s="51"/>
      <c r="M722" s="51"/>
      <c r="N722" s="51"/>
      <c r="O722" s="51"/>
      <c r="P722" s="51"/>
    </row>
    <row r="723" spans="1:16" s="50" customFormat="1">
      <c r="A723" s="166"/>
      <c r="B723" s="43" t="s">
        <v>17</v>
      </c>
      <c r="C723" s="99" t="s">
        <v>26</v>
      </c>
      <c r="D723" s="99"/>
      <c r="E723" s="199"/>
      <c r="F723" s="83"/>
      <c r="G723" s="84"/>
      <c r="H723" s="227"/>
      <c r="J723" s="51"/>
      <c r="K723" s="51"/>
      <c r="L723" s="51"/>
      <c r="M723" s="51"/>
      <c r="N723" s="51"/>
      <c r="O723" s="51"/>
      <c r="P723" s="51"/>
    </row>
    <row r="724" spans="1:16" s="50" customFormat="1">
      <c r="A724" s="166"/>
      <c r="B724" s="43" t="s">
        <v>17</v>
      </c>
      <c r="C724" s="99" t="s">
        <v>27</v>
      </c>
      <c r="D724" s="99"/>
      <c r="E724" s="199"/>
      <c r="F724" s="83"/>
      <c r="G724" s="84"/>
      <c r="H724" s="227"/>
      <c r="J724" s="51"/>
      <c r="K724" s="51"/>
      <c r="L724" s="51"/>
      <c r="M724" s="51"/>
      <c r="N724" s="51"/>
      <c r="O724" s="51"/>
      <c r="P724" s="51"/>
    </row>
    <row r="725" spans="1:16" s="50" customFormat="1">
      <c r="A725" s="166"/>
      <c r="B725" s="43" t="s">
        <v>17</v>
      </c>
      <c r="C725" s="99" t="s">
        <v>28</v>
      </c>
      <c r="D725" s="99"/>
      <c r="E725" s="199"/>
      <c r="F725" s="83"/>
      <c r="G725" s="84"/>
      <c r="H725" s="227"/>
      <c r="J725" s="51"/>
      <c r="K725" s="51"/>
      <c r="L725" s="51"/>
      <c r="M725" s="51"/>
      <c r="N725" s="51"/>
      <c r="O725" s="51"/>
      <c r="P725" s="51"/>
    </row>
    <row r="726" spans="1:16" s="50" customFormat="1">
      <c r="A726" s="166"/>
      <c r="B726" s="43" t="s">
        <v>17</v>
      </c>
      <c r="C726" s="99" t="s">
        <v>29</v>
      </c>
      <c r="D726" s="99"/>
      <c r="E726" s="199"/>
      <c r="F726" s="83"/>
      <c r="G726" s="84"/>
      <c r="H726" s="227"/>
      <c r="J726" s="51"/>
      <c r="K726" s="51"/>
      <c r="L726" s="51"/>
      <c r="M726" s="51"/>
      <c r="N726" s="51"/>
      <c r="O726" s="51"/>
      <c r="P726" s="51"/>
    </row>
    <row r="727" spans="1:16" s="50" customFormat="1">
      <c r="A727" s="166"/>
      <c r="B727" s="44" t="s">
        <v>15</v>
      </c>
      <c r="C727" s="99"/>
      <c r="D727" s="99"/>
      <c r="E727" s="199"/>
      <c r="F727" s="83"/>
      <c r="G727" s="84"/>
      <c r="H727" s="217"/>
      <c r="J727" s="51"/>
      <c r="K727" s="51"/>
      <c r="L727" s="51"/>
      <c r="M727" s="51"/>
      <c r="N727" s="51"/>
      <c r="O727" s="51"/>
      <c r="P727" s="51"/>
    </row>
    <row r="728" spans="1:16" s="50" customFormat="1" ht="15">
      <c r="A728" s="177"/>
      <c r="C728" s="291"/>
      <c r="D728" s="88"/>
      <c r="E728" s="292"/>
      <c r="F728" s="293"/>
      <c r="G728" s="47"/>
      <c r="H728" s="94"/>
      <c r="J728" s="51"/>
      <c r="K728" s="51"/>
      <c r="L728" s="51"/>
      <c r="M728" s="51"/>
      <c r="N728" s="51"/>
      <c r="O728" s="51"/>
      <c r="P728" s="51"/>
    </row>
    <row r="729" spans="1:16" s="50" customFormat="1" ht="57">
      <c r="A729" s="177"/>
      <c r="C729" s="99" t="s">
        <v>380</v>
      </c>
      <c r="D729" s="88"/>
      <c r="E729" s="292"/>
      <c r="F729" s="293"/>
      <c r="G729" s="47"/>
      <c r="H729" s="94"/>
      <c r="J729" s="51"/>
      <c r="K729" s="51"/>
      <c r="L729" s="51"/>
      <c r="M729" s="51"/>
      <c r="N729" s="51"/>
      <c r="O729" s="51"/>
      <c r="P729" s="51"/>
    </row>
    <row r="730" spans="1:16" s="50" customFormat="1" ht="57">
      <c r="A730" s="177"/>
      <c r="C730" s="99" t="s">
        <v>381</v>
      </c>
      <c r="D730" s="88"/>
      <c r="E730" s="292"/>
      <c r="F730" s="293"/>
      <c r="G730" s="47"/>
      <c r="H730" s="94"/>
      <c r="J730" s="51"/>
      <c r="K730" s="51"/>
      <c r="L730" s="51"/>
      <c r="M730" s="51"/>
      <c r="N730" s="51"/>
      <c r="O730" s="51"/>
      <c r="P730" s="51"/>
    </row>
    <row r="731" spans="1:16" s="50" customFormat="1" ht="28.5">
      <c r="A731" s="177"/>
      <c r="C731" s="99" t="s">
        <v>323</v>
      </c>
      <c r="D731" s="88"/>
      <c r="E731" s="292"/>
      <c r="F731" s="293"/>
      <c r="G731" s="47"/>
      <c r="H731" s="94"/>
      <c r="J731" s="51"/>
      <c r="K731" s="51"/>
      <c r="L731" s="51"/>
      <c r="M731" s="51"/>
      <c r="N731" s="51"/>
      <c r="O731" s="51"/>
      <c r="P731" s="51"/>
    </row>
    <row r="732" spans="1:16" s="50" customFormat="1" ht="42.75">
      <c r="A732" s="177"/>
      <c r="C732" s="99" t="s">
        <v>382</v>
      </c>
      <c r="D732" s="88"/>
      <c r="E732" s="292"/>
      <c r="F732" s="293"/>
      <c r="G732" s="47"/>
      <c r="H732" s="94"/>
      <c r="J732" s="51"/>
      <c r="K732" s="51"/>
      <c r="L732" s="51"/>
      <c r="M732" s="51"/>
      <c r="N732" s="51"/>
      <c r="O732" s="51"/>
      <c r="P732" s="51"/>
    </row>
    <row r="733" spans="1:16" s="50" customFormat="1" ht="242.25">
      <c r="A733" s="177"/>
      <c r="C733" s="99" t="s">
        <v>383</v>
      </c>
      <c r="D733" s="88"/>
      <c r="E733" s="292"/>
      <c r="F733" s="293"/>
      <c r="G733" s="47"/>
      <c r="H733" s="94"/>
      <c r="J733" s="51"/>
      <c r="K733" s="51"/>
      <c r="L733" s="51"/>
      <c r="M733" s="51"/>
      <c r="N733" s="51"/>
      <c r="O733" s="51"/>
      <c r="P733" s="51"/>
    </row>
    <row r="734" spans="1:16" s="50" customFormat="1" ht="360.75" customHeight="1">
      <c r="A734" s="177"/>
      <c r="C734" s="158" t="s">
        <v>546</v>
      </c>
      <c r="D734" s="88"/>
      <c r="E734" s="292"/>
      <c r="F734" s="293"/>
      <c r="G734" s="47"/>
      <c r="H734" s="94"/>
      <c r="J734" s="51"/>
      <c r="K734" s="51"/>
      <c r="L734" s="51"/>
      <c r="M734" s="51"/>
      <c r="N734" s="51"/>
      <c r="O734" s="51"/>
      <c r="P734" s="51"/>
    </row>
    <row r="735" spans="1:16" s="50" customFormat="1">
      <c r="A735" s="177"/>
      <c r="C735" s="99" t="s">
        <v>384</v>
      </c>
      <c r="D735" s="88"/>
      <c r="E735" s="292"/>
      <c r="F735" s="293"/>
      <c r="G735" s="47"/>
      <c r="H735" s="94"/>
      <c r="J735" s="51"/>
      <c r="K735" s="51"/>
      <c r="L735" s="51"/>
      <c r="M735" s="51"/>
      <c r="N735" s="51"/>
      <c r="O735" s="51"/>
      <c r="P735" s="51"/>
    </row>
    <row r="736" spans="1:16" s="50" customFormat="1" ht="71.25">
      <c r="A736" s="177"/>
      <c r="C736" s="99" t="s">
        <v>385</v>
      </c>
      <c r="D736" s="88"/>
      <c r="E736" s="292"/>
      <c r="F736" s="293"/>
      <c r="G736" s="47"/>
      <c r="H736" s="94"/>
      <c r="J736" s="51"/>
      <c r="K736" s="51"/>
      <c r="L736" s="51"/>
      <c r="M736" s="51"/>
      <c r="N736" s="51"/>
      <c r="O736" s="51"/>
      <c r="P736" s="51"/>
    </row>
    <row r="737" spans="1:16" s="50" customFormat="1">
      <c r="A737" s="177"/>
      <c r="C737" s="99"/>
      <c r="D737" s="88"/>
      <c r="E737" s="292"/>
      <c r="F737" s="293"/>
      <c r="G737" s="47"/>
      <c r="H737" s="94"/>
      <c r="J737" s="51"/>
      <c r="K737" s="51"/>
      <c r="L737" s="51"/>
      <c r="M737" s="51"/>
      <c r="N737" s="51"/>
      <c r="O737" s="51"/>
      <c r="P737" s="51"/>
    </row>
    <row r="738" spans="1:16" s="50" customFormat="1" ht="57">
      <c r="A738" s="177"/>
      <c r="C738" s="99" t="s">
        <v>386</v>
      </c>
      <c r="D738" s="88"/>
      <c r="E738" s="292"/>
      <c r="F738" s="293"/>
      <c r="G738" s="47"/>
      <c r="H738" s="94"/>
      <c r="J738" s="51"/>
      <c r="K738" s="51"/>
      <c r="L738" s="51"/>
      <c r="M738" s="51"/>
      <c r="N738" s="51"/>
      <c r="O738" s="51"/>
      <c r="P738" s="51"/>
    </row>
    <row r="739" spans="1:16" s="50" customFormat="1" ht="57">
      <c r="A739" s="177"/>
      <c r="C739" s="99" t="s">
        <v>387</v>
      </c>
      <c r="D739" s="88"/>
      <c r="E739" s="292"/>
      <c r="F739" s="293"/>
      <c r="G739" s="47"/>
      <c r="H739" s="94"/>
      <c r="J739" s="51"/>
      <c r="K739" s="51"/>
      <c r="L739" s="51"/>
      <c r="M739" s="51"/>
      <c r="N739" s="51"/>
      <c r="O739" s="51"/>
      <c r="P739" s="51"/>
    </row>
    <row r="740" spans="1:16" s="50" customFormat="1" ht="28.5">
      <c r="A740" s="177"/>
      <c r="C740" s="99" t="s">
        <v>388</v>
      </c>
      <c r="D740" s="88"/>
      <c r="E740" s="292"/>
      <c r="F740" s="293"/>
      <c r="G740" s="47"/>
      <c r="H740" s="94"/>
      <c r="J740" s="51"/>
      <c r="K740" s="51"/>
      <c r="L740" s="51"/>
      <c r="M740" s="51"/>
      <c r="N740" s="51"/>
      <c r="O740" s="51"/>
      <c r="P740" s="51"/>
    </row>
    <row r="741" spans="1:16" s="50" customFormat="1" ht="42.75">
      <c r="A741" s="177"/>
      <c r="C741" s="99" t="s">
        <v>332</v>
      </c>
      <c r="D741" s="88"/>
      <c r="E741" s="292"/>
      <c r="F741" s="293"/>
      <c r="G741" s="47"/>
      <c r="H741" s="94"/>
      <c r="J741" s="51"/>
      <c r="K741" s="51"/>
      <c r="L741" s="51"/>
      <c r="M741" s="51"/>
      <c r="N741" s="51"/>
      <c r="O741" s="51"/>
      <c r="P741" s="51"/>
    </row>
    <row r="742" spans="1:16" s="50" customFormat="1" ht="28.5">
      <c r="A742" s="177"/>
      <c r="C742" s="99" t="s">
        <v>389</v>
      </c>
      <c r="D742" s="88"/>
      <c r="E742" s="292"/>
      <c r="F742" s="293"/>
      <c r="G742" s="47"/>
      <c r="H742" s="94"/>
      <c r="J742" s="51"/>
      <c r="K742" s="51"/>
      <c r="L742" s="51"/>
      <c r="M742" s="51"/>
      <c r="N742" s="51"/>
      <c r="O742" s="51"/>
      <c r="P742" s="51"/>
    </row>
    <row r="743" spans="1:16" s="50" customFormat="1">
      <c r="A743" s="177"/>
      <c r="C743" s="99" t="s">
        <v>101</v>
      </c>
      <c r="D743" s="49"/>
      <c r="E743" s="294"/>
      <c r="F743" s="293"/>
      <c r="G743" s="47"/>
      <c r="H743" s="94"/>
      <c r="J743" s="51"/>
      <c r="K743" s="51"/>
      <c r="L743" s="51"/>
      <c r="M743" s="51"/>
      <c r="N743" s="51"/>
      <c r="O743" s="51"/>
      <c r="P743" s="51"/>
    </row>
    <row r="744" spans="1:16" s="50" customFormat="1">
      <c r="A744" s="177"/>
      <c r="C744" s="99" t="s">
        <v>390</v>
      </c>
      <c r="D744" s="49"/>
      <c r="E744" s="294"/>
      <c r="F744" s="293"/>
      <c r="G744" s="47"/>
      <c r="H744" s="94"/>
      <c r="J744" s="51"/>
      <c r="K744" s="51"/>
      <c r="L744" s="51"/>
      <c r="M744" s="51"/>
      <c r="N744" s="51"/>
      <c r="O744" s="51"/>
      <c r="P744" s="51"/>
    </row>
    <row r="745" spans="1:16" s="50" customFormat="1">
      <c r="A745" s="177"/>
      <c r="C745" s="99" t="s">
        <v>391</v>
      </c>
      <c r="D745" s="49"/>
      <c r="E745" s="294"/>
      <c r="F745" s="293"/>
      <c r="G745" s="47"/>
      <c r="H745" s="94"/>
      <c r="J745" s="51"/>
      <c r="K745" s="51"/>
      <c r="L745" s="51"/>
      <c r="M745" s="51"/>
      <c r="N745" s="51"/>
      <c r="O745" s="51"/>
      <c r="P745" s="51"/>
    </row>
    <row r="746" spans="1:16" s="50" customFormat="1">
      <c r="A746" s="177"/>
      <c r="C746" s="99" t="s">
        <v>392</v>
      </c>
      <c r="D746" s="49"/>
      <c r="E746" s="294"/>
      <c r="F746" s="293"/>
      <c r="G746" s="47"/>
      <c r="H746" s="94"/>
      <c r="J746" s="51"/>
      <c r="K746" s="51"/>
      <c r="L746" s="51"/>
      <c r="M746" s="51"/>
      <c r="N746" s="51"/>
      <c r="O746" s="51"/>
      <c r="P746" s="51"/>
    </row>
    <row r="747" spans="1:16" s="50" customFormat="1">
      <c r="A747" s="177"/>
      <c r="C747" s="99" t="s">
        <v>303</v>
      </c>
      <c r="D747" s="49"/>
      <c r="E747" s="294"/>
      <c r="F747" s="293"/>
      <c r="G747" s="47"/>
      <c r="H747" s="94"/>
      <c r="J747" s="51"/>
      <c r="K747" s="51"/>
      <c r="L747" s="51"/>
      <c r="M747" s="51"/>
      <c r="N747" s="51"/>
      <c r="O747" s="51"/>
      <c r="P747" s="51"/>
    </row>
    <row r="748" spans="1:16" s="50" customFormat="1" ht="28.5">
      <c r="A748" s="177"/>
      <c r="C748" s="99" t="s">
        <v>393</v>
      </c>
      <c r="D748" s="49"/>
      <c r="E748" s="294"/>
      <c r="F748" s="293"/>
      <c r="G748" s="47"/>
      <c r="H748" s="94"/>
      <c r="J748" s="51"/>
      <c r="K748" s="51"/>
      <c r="L748" s="51"/>
      <c r="M748" s="51"/>
      <c r="N748" s="51"/>
      <c r="O748" s="51"/>
      <c r="P748" s="51"/>
    </row>
    <row r="749" spans="1:16" s="50" customFormat="1">
      <c r="A749" s="177"/>
      <c r="C749" s="99" t="s">
        <v>394</v>
      </c>
      <c r="D749" s="49"/>
      <c r="E749" s="294"/>
      <c r="F749" s="293"/>
      <c r="G749" s="47"/>
      <c r="H749" s="94"/>
      <c r="J749" s="51"/>
      <c r="K749" s="51"/>
      <c r="L749" s="51"/>
      <c r="M749" s="51"/>
      <c r="N749" s="51"/>
      <c r="O749" s="51"/>
      <c r="P749" s="51"/>
    </row>
    <row r="750" spans="1:16" s="50" customFormat="1" ht="28.5">
      <c r="A750" s="177"/>
      <c r="C750" s="99" t="s">
        <v>302</v>
      </c>
      <c r="D750" s="49"/>
      <c r="E750" s="294"/>
      <c r="F750" s="293"/>
      <c r="G750" s="47"/>
      <c r="H750" s="94"/>
      <c r="J750" s="51"/>
      <c r="K750" s="51"/>
      <c r="L750" s="51"/>
      <c r="M750" s="51"/>
      <c r="N750" s="51"/>
      <c r="O750" s="51"/>
      <c r="P750" s="51"/>
    </row>
    <row r="751" spans="1:16" s="50" customFormat="1">
      <c r="A751" s="177"/>
      <c r="C751" s="99" t="s">
        <v>395</v>
      </c>
      <c r="D751" s="49"/>
      <c r="E751" s="294"/>
      <c r="F751" s="293"/>
      <c r="G751" s="47"/>
      <c r="H751" s="94"/>
      <c r="J751" s="51"/>
      <c r="K751" s="51"/>
      <c r="L751" s="51"/>
      <c r="M751" s="51"/>
      <c r="N751" s="51"/>
      <c r="O751" s="51"/>
      <c r="P751" s="51"/>
    </row>
    <row r="752" spans="1:16" s="50" customFormat="1">
      <c r="A752" s="177"/>
      <c r="C752" s="99" t="s">
        <v>173</v>
      </c>
      <c r="D752" s="49"/>
      <c r="E752" s="294"/>
      <c r="F752" s="293"/>
      <c r="G752" s="47"/>
      <c r="H752" s="94"/>
      <c r="J752" s="51"/>
      <c r="K752" s="51"/>
      <c r="L752" s="51"/>
      <c r="M752" s="51"/>
      <c r="N752" s="51"/>
      <c r="O752" s="51"/>
      <c r="P752" s="51"/>
    </row>
    <row r="753" spans="1:16" s="50" customFormat="1">
      <c r="A753" s="177"/>
      <c r="C753" s="99" t="s">
        <v>175</v>
      </c>
      <c r="D753" s="49"/>
      <c r="E753" s="294"/>
      <c r="F753" s="293"/>
      <c r="G753" s="47"/>
      <c r="H753" s="94"/>
      <c r="J753" s="51"/>
      <c r="K753" s="51"/>
      <c r="L753" s="51"/>
      <c r="M753" s="51"/>
      <c r="N753" s="51"/>
      <c r="O753" s="51"/>
      <c r="P753" s="51"/>
    </row>
    <row r="754" spans="1:16" s="50" customFormat="1" ht="28.5">
      <c r="A754" s="177"/>
      <c r="C754" s="99" t="s">
        <v>396</v>
      </c>
      <c r="D754" s="49"/>
      <c r="E754" s="294"/>
      <c r="F754" s="293"/>
      <c r="G754" s="47"/>
      <c r="H754" s="94"/>
      <c r="J754" s="51"/>
      <c r="K754" s="51"/>
      <c r="L754" s="51"/>
      <c r="M754" s="51"/>
      <c r="N754" s="51"/>
      <c r="O754" s="51"/>
      <c r="P754" s="51"/>
    </row>
    <row r="755" spans="1:16" s="50" customFormat="1">
      <c r="A755" s="177"/>
      <c r="C755" s="99" t="s">
        <v>247</v>
      </c>
      <c r="D755" s="49"/>
      <c r="E755" s="294"/>
      <c r="F755" s="293"/>
      <c r="G755" s="47"/>
      <c r="H755" s="94"/>
      <c r="J755" s="51"/>
      <c r="K755" s="51"/>
      <c r="L755" s="51"/>
      <c r="M755" s="51"/>
      <c r="N755" s="51"/>
      <c r="O755" s="51"/>
      <c r="P755" s="51"/>
    </row>
    <row r="756" spans="1:16" s="50" customFormat="1">
      <c r="A756" s="177"/>
      <c r="C756" s="99" t="s">
        <v>248</v>
      </c>
      <c r="D756" s="49"/>
      <c r="E756" s="294"/>
      <c r="F756" s="293"/>
      <c r="G756" s="47"/>
      <c r="H756" s="94"/>
      <c r="J756" s="51"/>
      <c r="K756" s="51"/>
      <c r="L756" s="51"/>
      <c r="M756" s="51"/>
      <c r="N756" s="51"/>
      <c r="O756" s="51"/>
      <c r="P756" s="51"/>
    </row>
    <row r="757" spans="1:16" s="50" customFormat="1">
      <c r="A757" s="177"/>
      <c r="C757" s="99" t="s">
        <v>397</v>
      </c>
      <c r="D757" s="49"/>
      <c r="E757" s="294"/>
      <c r="F757" s="293"/>
      <c r="G757" s="47"/>
      <c r="H757" s="94"/>
      <c r="J757" s="51"/>
      <c r="K757" s="51"/>
      <c r="L757" s="51"/>
      <c r="M757" s="51"/>
      <c r="N757" s="51"/>
      <c r="O757" s="51"/>
      <c r="P757" s="51"/>
    </row>
    <row r="758" spans="1:16" s="50" customFormat="1">
      <c r="A758" s="177"/>
      <c r="C758" s="99" t="s">
        <v>398</v>
      </c>
      <c r="D758" s="49"/>
      <c r="E758" s="294"/>
      <c r="F758" s="293"/>
      <c r="G758" s="47"/>
      <c r="H758" s="94"/>
      <c r="J758" s="51"/>
      <c r="K758" s="51"/>
      <c r="L758" s="51"/>
      <c r="M758" s="51"/>
      <c r="N758" s="51"/>
      <c r="O758" s="51"/>
      <c r="P758" s="51"/>
    </row>
    <row r="759" spans="1:16" s="50" customFormat="1" ht="28.5">
      <c r="A759" s="177"/>
      <c r="C759" s="99" t="s">
        <v>399</v>
      </c>
      <c r="D759" s="49"/>
      <c r="E759" s="294"/>
      <c r="F759" s="293"/>
      <c r="G759" s="47"/>
      <c r="H759" s="94"/>
      <c r="J759" s="51"/>
      <c r="K759" s="51"/>
      <c r="L759" s="51"/>
      <c r="M759" s="51"/>
      <c r="N759" s="51"/>
      <c r="O759" s="51"/>
      <c r="P759" s="51"/>
    </row>
    <row r="760" spans="1:16" s="50" customFormat="1">
      <c r="A760" s="177"/>
      <c r="C760" s="99" t="s">
        <v>178</v>
      </c>
      <c r="D760" s="49"/>
      <c r="E760" s="294"/>
      <c r="F760" s="293"/>
      <c r="G760" s="47"/>
      <c r="H760" s="94"/>
      <c r="J760" s="51"/>
      <c r="K760" s="51"/>
      <c r="L760" s="51"/>
      <c r="M760" s="51"/>
      <c r="N760" s="51"/>
      <c r="O760" s="51"/>
      <c r="P760" s="51"/>
    </row>
    <row r="761" spans="1:16" s="50" customFormat="1" ht="28.5">
      <c r="A761" s="177"/>
      <c r="C761" s="99" t="s">
        <v>315</v>
      </c>
      <c r="D761" s="49"/>
      <c r="E761" s="294"/>
      <c r="F761" s="293"/>
      <c r="G761" s="47"/>
      <c r="H761" s="94"/>
      <c r="J761" s="51"/>
      <c r="K761" s="51"/>
      <c r="L761" s="51"/>
      <c r="M761" s="51"/>
      <c r="N761" s="51"/>
      <c r="O761" s="51"/>
      <c r="P761" s="51"/>
    </row>
    <row r="762" spans="1:16" s="50" customFormat="1" ht="28.5">
      <c r="A762" s="177"/>
      <c r="C762" s="99" t="s">
        <v>316</v>
      </c>
      <c r="D762" s="49"/>
      <c r="E762" s="294"/>
      <c r="F762" s="293"/>
      <c r="G762" s="47"/>
      <c r="H762" s="94"/>
      <c r="J762" s="51"/>
      <c r="K762" s="51"/>
      <c r="L762" s="51"/>
      <c r="M762" s="51"/>
      <c r="N762" s="51"/>
      <c r="O762" s="51"/>
      <c r="P762" s="51"/>
    </row>
    <row r="763" spans="1:16" s="50" customFormat="1" ht="28.5">
      <c r="A763" s="177"/>
      <c r="C763" s="99" t="s">
        <v>180</v>
      </c>
      <c r="D763" s="49"/>
      <c r="E763" s="294"/>
      <c r="F763" s="293"/>
      <c r="G763" s="47"/>
      <c r="H763" s="94"/>
      <c r="J763" s="51"/>
      <c r="K763" s="51"/>
      <c r="L763" s="51"/>
      <c r="M763" s="51"/>
      <c r="N763" s="51"/>
      <c r="O763" s="51"/>
      <c r="P763" s="51"/>
    </row>
    <row r="764" spans="1:16" s="50" customFormat="1">
      <c r="A764" s="177"/>
      <c r="C764" s="99" t="s">
        <v>181</v>
      </c>
      <c r="D764" s="49"/>
      <c r="E764" s="294"/>
      <c r="F764" s="293"/>
      <c r="G764" s="47"/>
      <c r="H764" s="94"/>
      <c r="J764" s="51"/>
      <c r="K764" s="51"/>
      <c r="L764" s="51"/>
      <c r="M764" s="51"/>
      <c r="N764" s="51"/>
      <c r="O764" s="51"/>
      <c r="P764" s="51"/>
    </row>
    <row r="765" spans="1:16" s="50" customFormat="1" ht="42.75">
      <c r="A765" s="177"/>
      <c r="C765" s="99" t="s">
        <v>182</v>
      </c>
      <c r="D765" s="88"/>
      <c r="E765" s="292"/>
      <c r="F765" s="293"/>
      <c r="G765" s="47"/>
      <c r="H765" s="94"/>
      <c r="J765" s="51"/>
      <c r="K765" s="51"/>
      <c r="L765" s="51"/>
      <c r="M765" s="51"/>
      <c r="N765" s="51"/>
      <c r="O765" s="51"/>
      <c r="P765" s="51"/>
    </row>
    <row r="766" spans="1:16" s="50" customFormat="1" ht="71.25">
      <c r="A766" s="177"/>
      <c r="C766" s="99" t="s">
        <v>184</v>
      </c>
      <c r="D766" s="88"/>
      <c r="E766" s="292"/>
      <c r="F766" s="293"/>
      <c r="G766" s="47"/>
      <c r="H766" s="94"/>
      <c r="J766" s="51"/>
      <c r="K766" s="51"/>
      <c r="L766" s="51"/>
      <c r="M766" s="51"/>
      <c r="N766" s="51"/>
      <c r="O766" s="51"/>
      <c r="P766" s="51"/>
    </row>
    <row r="767" spans="1:16" s="50" customFormat="1">
      <c r="A767" s="166"/>
      <c r="B767" s="43"/>
      <c r="C767" s="45"/>
      <c r="D767" s="45"/>
      <c r="E767" s="48"/>
      <c r="F767" s="47"/>
      <c r="G767" s="80"/>
      <c r="H767" s="217"/>
      <c r="J767" s="51"/>
      <c r="K767" s="51"/>
      <c r="L767" s="51"/>
      <c r="M767" s="51"/>
      <c r="N767" s="51"/>
      <c r="O767" s="51"/>
      <c r="P767" s="51"/>
    </row>
    <row r="768" spans="1:16" s="50" customFormat="1" ht="15">
      <c r="A768" s="166"/>
      <c r="B768" s="44"/>
      <c r="C768" s="104"/>
      <c r="D768" s="45"/>
      <c r="E768" s="48"/>
      <c r="F768" s="47"/>
      <c r="G768" s="80"/>
      <c r="H768" s="217"/>
      <c r="J768" s="51"/>
      <c r="K768" s="51"/>
      <c r="L768" s="51"/>
      <c r="M768" s="51"/>
      <c r="N768" s="51"/>
      <c r="O768" s="51"/>
      <c r="P768" s="51"/>
    </row>
    <row r="769" spans="1:16" s="50" customFormat="1" ht="15">
      <c r="A769" s="166">
        <v>2</v>
      </c>
      <c r="B769" s="44">
        <v>1</v>
      </c>
      <c r="C769" s="104" t="s">
        <v>731</v>
      </c>
      <c r="D769" s="45"/>
      <c r="E769" s="48"/>
      <c r="F769" s="47"/>
      <c r="G769" s="80"/>
      <c r="H769" s="217"/>
      <c r="J769" s="51"/>
      <c r="K769" s="51"/>
      <c r="L769" s="51"/>
      <c r="M769" s="51"/>
      <c r="N769" s="51"/>
      <c r="O769" s="51"/>
      <c r="P769" s="51"/>
    </row>
    <row r="770" spans="1:16" s="50" customFormat="1" ht="57">
      <c r="A770" s="166"/>
      <c r="B770" s="44"/>
      <c r="C770" s="181" t="s">
        <v>737</v>
      </c>
      <c r="D770" s="45"/>
      <c r="E770" s="48"/>
      <c r="F770" s="47"/>
      <c r="G770" s="80"/>
      <c r="H770" s="217"/>
      <c r="J770" s="51"/>
      <c r="K770" s="51"/>
      <c r="L770" s="51"/>
      <c r="M770" s="51"/>
      <c r="N770" s="51"/>
      <c r="O770" s="51"/>
      <c r="P770" s="51"/>
    </row>
    <row r="771" spans="1:16" s="50" customFormat="1">
      <c r="A771" s="166"/>
      <c r="B771" s="44"/>
      <c r="C771" s="181"/>
      <c r="D771" s="45"/>
      <c r="E771" s="48"/>
      <c r="F771" s="47"/>
      <c r="G771" s="80"/>
      <c r="H771" s="217"/>
      <c r="J771" s="51"/>
      <c r="K771" s="51"/>
      <c r="L771" s="51"/>
      <c r="M771" s="51"/>
      <c r="N771" s="51"/>
      <c r="O771" s="51"/>
      <c r="P771" s="51"/>
    </row>
    <row r="772" spans="1:16" s="50" customFormat="1" ht="15">
      <c r="A772" s="166"/>
      <c r="B772" s="44"/>
      <c r="C772" s="273" t="s">
        <v>744</v>
      </c>
      <c r="D772" s="45"/>
      <c r="E772" s="48"/>
      <c r="F772" s="47"/>
      <c r="G772" s="80"/>
      <c r="H772" s="217"/>
      <c r="J772" s="51"/>
      <c r="K772" s="51"/>
      <c r="L772" s="51"/>
      <c r="M772" s="51"/>
      <c r="N772" s="51"/>
      <c r="O772" s="51"/>
      <c r="P772" s="51"/>
    </row>
    <row r="773" spans="1:16" s="50" customFormat="1" ht="228">
      <c r="A773" s="166"/>
      <c r="B773" s="44"/>
      <c r="C773" s="181" t="s">
        <v>738</v>
      </c>
      <c r="D773" s="45"/>
      <c r="E773" s="48"/>
      <c r="F773" s="47"/>
      <c r="G773" s="80"/>
      <c r="H773" s="217"/>
      <c r="J773" s="51"/>
      <c r="K773" s="51"/>
      <c r="L773" s="51"/>
      <c r="M773" s="51"/>
      <c r="N773" s="51"/>
      <c r="O773" s="51"/>
      <c r="P773" s="51"/>
    </row>
    <row r="774" spans="1:16" s="50" customFormat="1" ht="42.75">
      <c r="A774" s="166"/>
      <c r="B774" s="44"/>
      <c r="C774" s="181" t="s">
        <v>739</v>
      </c>
      <c r="D774" s="45"/>
      <c r="E774" s="48"/>
      <c r="F774" s="47"/>
      <c r="G774" s="80"/>
      <c r="H774" s="217"/>
      <c r="J774" s="51"/>
      <c r="K774" s="51"/>
      <c r="L774" s="51"/>
      <c r="M774" s="51"/>
      <c r="N774" s="51"/>
      <c r="O774" s="51"/>
      <c r="P774" s="51"/>
    </row>
    <row r="775" spans="1:16" s="50" customFormat="1" ht="42.75">
      <c r="A775" s="166"/>
      <c r="B775" s="44"/>
      <c r="C775" s="181" t="s">
        <v>740</v>
      </c>
      <c r="D775" s="45"/>
      <c r="E775" s="48"/>
      <c r="F775" s="47"/>
      <c r="G775" s="80"/>
      <c r="H775" s="217"/>
      <c r="J775" s="51"/>
      <c r="K775" s="51"/>
      <c r="L775" s="51"/>
      <c r="M775" s="51"/>
      <c r="N775" s="51"/>
      <c r="O775" s="51"/>
      <c r="P775" s="51"/>
    </row>
    <row r="776" spans="1:16" s="50" customFormat="1">
      <c r="A776" s="166"/>
      <c r="B776" s="44"/>
      <c r="C776" s="181"/>
      <c r="D776" s="45"/>
      <c r="E776" s="48"/>
      <c r="F776" s="47"/>
      <c r="G776" s="80"/>
      <c r="H776" s="217"/>
      <c r="J776" s="51"/>
      <c r="K776" s="51"/>
      <c r="L776" s="51"/>
      <c r="M776" s="51"/>
      <c r="N776" s="51"/>
      <c r="O776" s="51"/>
      <c r="P776" s="51"/>
    </row>
    <row r="777" spans="1:16" s="50" customFormat="1" ht="15">
      <c r="A777" s="166"/>
      <c r="B777" s="44"/>
      <c r="C777" s="273" t="s">
        <v>745</v>
      </c>
      <c r="D777" s="45"/>
      <c r="E777" s="48"/>
      <c r="F777" s="47"/>
      <c r="G777" s="80"/>
      <c r="H777" s="217"/>
      <c r="J777" s="51"/>
      <c r="K777" s="51"/>
      <c r="L777" s="51"/>
      <c r="M777" s="51"/>
      <c r="N777" s="51"/>
      <c r="O777" s="51"/>
      <c r="P777" s="51"/>
    </row>
    <row r="778" spans="1:16" s="50" customFormat="1" ht="270.75">
      <c r="A778" s="166"/>
      <c r="B778" s="44"/>
      <c r="C778" s="181" t="s">
        <v>741</v>
      </c>
      <c r="D778" s="45"/>
      <c r="E778" s="48"/>
      <c r="F778" s="47"/>
      <c r="G778" s="80"/>
      <c r="H778" s="217"/>
      <c r="J778" s="51"/>
      <c r="K778" s="51"/>
      <c r="L778" s="51"/>
      <c r="M778" s="51"/>
      <c r="N778" s="51"/>
      <c r="O778" s="51"/>
      <c r="P778" s="51"/>
    </row>
    <row r="779" spans="1:16" s="50" customFormat="1" ht="42.75">
      <c r="A779" s="166"/>
      <c r="B779" s="44"/>
      <c r="C779" s="181" t="s">
        <v>742</v>
      </c>
      <c r="D779" s="45"/>
      <c r="E779" s="48"/>
      <c r="F779" s="47"/>
      <c r="G779" s="80"/>
      <c r="H779" s="217"/>
      <c r="J779" s="51"/>
      <c r="K779" s="51"/>
      <c r="L779" s="51"/>
      <c r="M779" s="51"/>
      <c r="N779" s="51"/>
      <c r="O779" s="51"/>
      <c r="P779" s="51"/>
    </row>
    <row r="780" spans="1:16" s="50" customFormat="1">
      <c r="A780" s="166"/>
      <c r="B780" s="44"/>
      <c r="C780" s="181"/>
      <c r="D780" s="45"/>
      <c r="E780" s="48"/>
      <c r="F780" s="47"/>
      <c r="G780" s="80"/>
      <c r="H780" s="217"/>
      <c r="J780" s="51"/>
      <c r="K780" s="51"/>
      <c r="L780" s="51"/>
      <c r="M780" s="51"/>
      <c r="N780" s="51"/>
      <c r="O780" s="51"/>
      <c r="P780" s="51"/>
    </row>
    <row r="781" spans="1:16" s="50" customFormat="1" ht="15">
      <c r="A781" s="166"/>
      <c r="B781" s="44"/>
      <c r="C781" s="273" t="s">
        <v>746</v>
      </c>
      <c r="D781" s="45"/>
      <c r="E781" s="48"/>
      <c r="F781" s="47"/>
      <c r="G781" s="80"/>
      <c r="H781" s="217"/>
      <c r="J781" s="51"/>
      <c r="K781" s="51"/>
      <c r="L781" s="51"/>
      <c r="M781" s="51"/>
      <c r="N781" s="51"/>
      <c r="O781" s="51"/>
      <c r="P781" s="51"/>
    </row>
    <row r="782" spans="1:16" s="50" customFormat="1" ht="71.25">
      <c r="A782" s="166"/>
      <c r="B782" s="44"/>
      <c r="C782" s="181" t="s">
        <v>743</v>
      </c>
      <c r="D782" s="45"/>
      <c r="E782" s="48"/>
      <c r="F782" s="47"/>
      <c r="G782" s="80"/>
      <c r="H782" s="217"/>
      <c r="J782" s="51"/>
      <c r="K782" s="51"/>
      <c r="L782" s="51"/>
      <c r="M782" s="51"/>
      <c r="N782" s="51"/>
      <c r="O782" s="51"/>
      <c r="P782" s="51"/>
    </row>
    <row r="783" spans="1:16" s="50" customFormat="1">
      <c r="A783" s="166"/>
      <c r="B783" s="44"/>
      <c r="C783" s="181"/>
      <c r="D783" s="45"/>
      <c r="E783" s="48"/>
      <c r="F783" s="47"/>
      <c r="G783" s="80"/>
      <c r="H783" s="217"/>
      <c r="J783" s="51"/>
      <c r="K783" s="51"/>
      <c r="L783" s="51"/>
      <c r="M783" s="51"/>
      <c r="N783" s="51"/>
      <c r="O783" s="51"/>
      <c r="P783" s="51"/>
    </row>
    <row r="784" spans="1:16" s="50" customFormat="1" ht="15">
      <c r="A784" s="166"/>
      <c r="B784" s="44"/>
      <c r="C784" s="273" t="s">
        <v>734</v>
      </c>
      <c r="D784" s="45"/>
      <c r="E784" s="48"/>
      <c r="F784" s="47"/>
      <c r="G784" s="80"/>
      <c r="H784" s="217"/>
      <c r="J784" s="51"/>
      <c r="K784" s="51"/>
      <c r="L784" s="51"/>
      <c r="M784" s="51"/>
      <c r="N784" s="51"/>
      <c r="O784" s="51"/>
      <c r="P784" s="51"/>
    </row>
    <row r="785" spans="1:16" s="50" customFormat="1" ht="99.75">
      <c r="A785" s="166"/>
      <c r="B785" s="44"/>
      <c r="C785" s="181" t="s">
        <v>747</v>
      </c>
      <c r="D785" s="45"/>
      <c r="E785" s="48"/>
      <c r="F785" s="47"/>
      <c r="G785" s="80"/>
      <c r="H785" s="217"/>
      <c r="J785" s="51"/>
      <c r="K785" s="51"/>
      <c r="L785" s="51"/>
      <c r="M785" s="51"/>
      <c r="N785" s="51"/>
      <c r="O785" s="51"/>
      <c r="P785" s="51"/>
    </row>
    <row r="786" spans="1:16" s="50" customFormat="1">
      <c r="A786" s="166"/>
      <c r="B786" s="44"/>
      <c r="C786" s="181"/>
      <c r="D786" s="45"/>
      <c r="E786" s="48"/>
      <c r="F786" s="47"/>
      <c r="G786" s="80"/>
      <c r="H786" s="217"/>
      <c r="J786" s="51"/>
      <c r="K786" s="51"/>
      <c r="L786" s="51"/>
      <c r="M786" s="51"/>
      <c r="N786" s="51"/>
      <c r="O786" s="51"/>
      <c r="P786" s="51"/>
    </row>
    <row r="787" spans="1:16" s="50" customFormat="1" ht="114">
      <c r="A787" s="166"/>
      <c r="B787" s="44"/>
      <c r="C787" s="181" t="s">
        <v>748</v>
      </c>
      <c r="D787" s="45"/>
      <c r="E787" s="48"/>
      <c r="F787" s="47"/>
      <c r="G787" s="80"/>
      <c r="H787" s="217"/>
      <c r="J787" s="51"/>
      <c r="K787" s="51"/>
      <c r="L787" s="51"/>
      <c r="M787" s="51"/>
      <c r="N787" s="51"/>
      <c r="O787" s="51"/>
      <c r="P787" s="51"/>
    </row>
    <row r="788" spans="1:16" s="50" customFormat="1">
      <c r="A788" s="166"/>
      <c r="B788" s="44"/>
      <c r="C788" s="181"/>
      <c r="D788" s="45"/>
      <c r="E788" s="48"/>
      <c r="F788" s="47"/>
      <c r="G788" s="80"/>
      <c r="H788" s="217"/>
      <c r="J788" s="51"/>
      <c r="K788" s="51"/>
      <c r="L788" s="51"/>
      <c r="M788" s="51"/>
      <c r="N788" s="51"/>
      <c r="O788" s="51"/>
      <c r="P788" s="51"/>
    </row>
    <row r="789" spans="1:16" s="50" customFormat="1" ht="99.75">
      <c r="A789" s="166"/>
      <c r="B789" s="44"/>
      <c r="C789" s="181" t="s">
        <v>749</v>
      </c>
      <c r="D789" s="45"/>
      <c r="E789" s="48"/>
      <c r="F789" s="47"/>
      <c r="G789" s="80"/>
      <c r="H789" s="217"/>
      <c r="J789" s="51"/>
      <c r="K789" s="51"/>
      <c r="L789" s="51"/>
      <c r="M789" s="51"/>
      <c r="N789" s="51"/>
      <c r="O789" s="51"/>
      <c r="P789" s="51"/>
    </row>
    <row r="790" spans="1:16" s="50" customFormat="1">
      <c r="A790" s="166"/>
      <c r="B790" s="44"/>
      <c r="C790" s="181"/>
      <c r="D790" s="45"/>
      <c r="E790" s="48"/>
      <c r="F790" s="47"/>
      <c r="G790" s="80"/>
      <c r="H790" s="217"/>
      <c r="J790" s="51"/>
      <c r="K790" s="51"/>
      <c r="L790" s="51"/>
      <c r="M790" s="51"/>
      <c r="N790" s="51"/>
      <c r="O790" s="51"/>
      <c r="P790" s="51"/>
    </row>
    <row r="791" spans="1:16" s="50" customFormat="1" ht="15">
      <c r="A791" s="166"/>
      <c r="B791" s="44"/>
      <c r="C791" s="273" t="s">
        <v>735</v>
      </c>
      <c r="D791" s="45"/>
      <c r="E791" s="48"/>
      <c r="F791" s="47"/>
      <c r="G791" s="80"/>
      <c r="H791" s="217"/>
      <c r="J791" s="51"/>
      <c r="K791" s="51"/>
      <c r="L791" s="51"/>
      <c r="M791" s="51"/>
      <c r="N791" s="51"/>
      <c r="O791" s="51"/>
      <c r="P791" s="51"/>
    </row>
    <row r="792" spans="1:16" s="50" customFormat="1" ht="85.5">
      <c r="A792" s="166"/>
      <c r="B792" s="44"/>
      <c r="C792" s="181" t="s">
        <v>750</v>
      </c>
      <c r="D792" s="45"/>
      <c r="E792" s="48"/>
      <c r="F792" s="47"/>
      <c r="G792" s="80"/>
      <c r="H792" s="217"/>
      <c r="J792" s="51"/>
      <c r="K792" s="51"/>
      <c r="L792" s="51"/>
      <c r="M792" s="51"/>
      <c r="N792" s="51"/>
      <c r="O792" s="51"/>
      <c r="P792" s="51"/>
    </row>
    <row r="793" spans="1:16" s="50" customFormat="1">
      <c r="A793" s="166"/>
      <c r="B793" s="44"/>
      <c r="C793" s="181"/>
      <c r="D793" s="45"/>
      <c r="E793" s="48"/>
      <c r="F793" s="47"/>
      <c r="G793" s="80"/>
      <c r="H793" s="217"/>
      <c r="J793" s="51"/>
      <c r="K793" s="51"/>
      <c r="L793" s="51"/>
      <c r="M793" s="51"/>
      <c r="N793" s="51"/>
      <c r="O793" s="51"/>
      <c r="P793" s="51"/>
    </row>
    <row r="794" spans="1:16" s="50" customFormat="1" ht="128.25">
      <c r="A794" s="166"/>
      <c r="B794" s="44"/>
      <c r="C794" s="181" t="s">
        <v>751</v>
      </c>
      <c r="D794" s="45"/>
      <c r="E794" s="48"/>
      <c r="F794" s="47"/>
      <c r="G794" s="80"/>
      <c r="H794" s="217"/>
      <c r="J794" s="51"/>
      <c r="K794" s="51"/>
      <c r="L794" s="51"/>
      <c r="M794" s="51"/>
      <c r="N794" s="51"/>
      <c r="O794" s="51"/>
      <c r="P794" s="51"/>
    </row>
    <row r="795" spans="1:16" s="50" customFormat="1">
      <c r="A795" s="166"/>
      <c r="B795" s="44"/>
      <c r="C795" s="181"/>
      <c r="D795" s="45"/>
      <c r="E795" s="48"/>
      <c r="F795" s="47"/>
      <c r="G795" s="80"/>
      <c r="H795" s="217"/>
      <c r="J795" s="51"/>
      <c r="K795" s="51"/>
      <c r="L795" s="51"/>
      <c r="M795" s="51"/>
      <c r="N795" s="51"/>
      <c r="O795" s="51"/>
      <c r="P795" s="51"/>
    </row>
    <row r="796" spans="1:16" s="50" customFormat="1" ht="15">
      <c r="A796" s="166"/>
      <c r="B796" s="44"/>
      <c r="C796" s="273" t="s">
        <v>752</v>
      </c>
      <c r="D796" s="45"/>
      <c r="E796" s="48"/>
      <c r="F796" s="47"/>
      <c r="G796" s="80"/>
      <c r="H796" s="217"/>
      <c r="J796" s="51"/>
      <c r="K796" s="51"/>
      <c r="L796" s="51"/>
      <c r="M796" s="51"/>
      <c r="N796" s="51"/>
      <c r="O796" s="51"/>
      <c r="P796" s="51"/>
    </row>
    <row r="797" spans="1:16" s="50" customFormat="1" ht="258">
      <c r="A797" s="166"/>
      <c r="B797" s="44"/>
      <c r="C797" s="181" t="s">
        <v>1111</v>
      </c>
      <c r="D797" s="45"/>
      <c r="E797" s="48"/>
      <c r="F797" s="47"/>
      <c r="G797" s="80"/>
      <c r="H797" s="217"/>
      <c r="J797" s="51"/>
      <c r="K797" s="51"/>
      <c r="L797" s="51"/>
      <c r="M797" s="51"/>
      <c r="N797" s="51"/>
      <c r="O797" s="51"/>
      <c r="P797" s="51"/>
    </row>
    <row r="798" spans="1:16" s="50" customFormat="1" ht="28.5">
      <c r="A798" s="166"/>
      <c r="B798" s="44"/>
      <c r="C798" s="181" t="s">
        <v>736</v>
      </c>
      <c r="D798" s="45"/>
      <c r="E798" s="48"/>
      <c r="F798" s="47"/>
      <c r="G798" s="80"/>
      <c r="H798" s="217"/>
      <c r="J798" s="51"/>
      <c r="K798" s="51"/>
      <c r="L798" s="51"/>
      <c r="M798" s="51"/>
      <c r="N798" s="51"/>
      <c r="O798" s="51"/>
      <c r="P798" s="51"/>
    </row>
    <row r="799" spans="1:16" s="50" customFormat="1" ht="15">
      <c r="A799" s="166"/>
      <c r="B799" s="44"/>
      <c r="C799" s="104"/>
      <c r="D799" s="45"/>
      <c r="E799" s="48"/>
      <c r="F799" s="47"/>
      <c r="G799" s="80"/>
      <c r="H799" s="217"/>
      <c r="J799" s="51"/>
      <c r="K799" s="51"/>
      <c r="L799" s="51"/>
      <c r="M799" s="51"/>
      <c r="N799" s="51"/>
      <c r="O799" s="51"/>
      <c r="P799" s="51"/>
    </row>
    <row r="800" spans="1:16" s="50" customFormat="1" ht="15">
      <c r="A800" s="166"/>
      <c r="B800" s="44"/>
      <c r="C800" s="104"/>
      <c r="D800" s="45"/>
      <c r="E800" s="48"/>
      <c r="F800" s="47"/>
      <c r="G800" s="80"/>
      <c r="H800" s="217"/>
      <c r="J800" s="51"/>
      <c r="K800" s="51"/>
      <c r="L800" s="51"/>
      <c r="M800" s="51"/>
      <c r="N800" s="51"/>
      <c r="O800" s="51"/>
      <c r="P800" s="51"/>
    </row>
    <row r="801" spans="1:16" s="50" customFormat="1" ht="30">
      <c r="A801" s="166">
        <v>2</v>
      </c>
      <c r="B801" s="44">
        <v>1</v>
      </c>
      <c r="C801" s="104" t="s">
        <v>548</v>
      </c>
      <c r="D801" s="45" t="s">
        <v>547</v>
      </c>
      <c r="E801" s="48"/>
      <c r="F801" s="47"/>
      <c r="G801" s="80"/>
      <c r="H801" s="217"/>
      <c r="J801" s="51"/>
      <c r="K801" s="51"/>
      <c r="L801" s="51"/>
      <c r="M801" s="51"/>
      <c r="N801" s="51"/>
      <c r="O801" s="51"/>
      <c r="P801" s="51"/>
    </row>
    <row r="802" spans="1:16" s="50" customFormat="1">
      <c r="A802" s="166"/>
      <c r="B802" s="44"/>
      <c r="C802" s="45">
        <v>1</v>
      </c>
      <c r="D802" s="45" t="s">
        <v>8</v>
      </c>
      <c r="E802" s="48">
        <v>1</v>
      </c>
      <c r="F802" s="47" t="s">
        <v>156</v>
      </c>
      <c r="G802" s="80"/>
      <c r="H802" s="217">
        <f>+E802*G802</f>
        <v>0</v>
      </c>
      <c r="J802" s="51"/>
      <c r="K802" s="51"/>
      <c r="L802" s="51"/>
      <c r="M802" s="51"/>
      <c r="N802" s="51"/>
      <c r="O802" s="51"/>
      <c r="P802" s="51"/>
    </row>
    <row r="803" spans="1:16" s="50" customFormat="1">
      <c r="A803" s="166"/>
      <c r="B803" s="44"/>
      <c r="C803" s="45" t="s">
        <v>550</v>
      </c>
      <c r="D803" s="45" t="s">
        <v>549</v>
      </c>
      <c r="E803" s="48"/>
      <c r="F803" s="47"/>
      <c r="G803" s="80"/>
      <c r="H803" s="217"/>
      <c r="J803" s="51"/>
      <c r="K803" s="51"/>
      <c r="L803" s="51"/>
      <c r="M803" s="51"/>
      <c r="N803" s="51"/>
      <c r="O803" s="51"/>
      <c r="P803" s="51"/>
    </row>
    <row r="804" spans="1:16" s="50" customFormat="1" ht="28.5">
      <c r="A804" s="166"/>
      <c r="B804" s="44"/>
      <c r="C804" s="45" t="s">
        <v>552</v>
      </c>
      <c r="D804" s="45" t="s">
        <v>551</v>
      </c>
      <c r="E804" s="48"/>
      <c r="F804" s="47"/>
      <c r="G804" s="80"/>
      <c r="H804" s="217"/>
      <c r="J804" s="51"/>
      <c r="K804" s="51"/>
      <c r="L804" s="51"/>
      <c r="M804" s="51"/>
      <c r="N804" s="51"/>
      <c r="O804" s="51"/>
      <c r="P804" s="51"/>
    </row>
    <row r="805" spans="1:16" s="50" customFormat="1" ht="28.5">
      <c r="A805" s="166"/>
      <c r="B805" s="44"/>
      <c r="C805" s="45" t="s">
        <v>554</v>
      </c>
      <c r="D805" s="45" t="s">
        <v>553</v>
      </c>
      <c r="E805" s="48"/>
      <c r="F805" s="47"/>
      <c r="G805" s="80"/>
      <c r="H805" s="217"/>
      <c r="J805" s="51"/>
      <c r="K805" s="51"/>
      <c r="L805" s="51"/>
      <c r="M805" s="51"/>
      <c r="N805" s="51"/>
      <c r="O805" s="51"/>
      <c r="P805" s="51"/>
    </row>
    <row r="806" spans="1:16" s="50" customFormat="1">
      <c r="A806" s="166"/>
      <c r="B806" s="44"/>
      <c r="C806" s="45" t="s">
        <v>556</v>
      </c>
      <c r="D806" s="45" t="s">
        <v>555</v>
      </c>
      <c r="E806" s="48"/>
      <c r="F806" s="47"/>
      <c r="G806" s="80"/>
      <c r="H806" s="217"/>
      <c r="J806" s="51"/>
      <c r="K806" s="51"/>
      <c r="L806" s="51"/>
      <c r="M806" s="51"/>
      <c r="N806" s="51"/>
      <c r="O806" s="51"/>
      <c r="P806" s="51"/>
    </row>
    <row r="807" spans="1:16" s="50" customFormat="1" ht="42.75">
      <c r="A807" s="166"/>
      <c r="B807" s="44"/>
      <c r="C807" s="45" t="s">
        <v>558</v>
      </c>
      <c r="D807" s="45" t="s">
        <v>557</v>
      </c>
      <c r="E807" s="48"/>
      <c r="F807" s="47"/>
      <c r="G807" s="80"/>
      <c r="H807" s="217"/>
      <c r="J807" s="51"/>
      <c r="K807" s="51"/>
      <c r="L807" s="51"/>
      <c r="M807" s="51"/>
      <c r="N807" s="51"/>
      <c r="O807" s="51"/>
      <c r="P807" s="51"/>
    </row>
    <row r="808" spans="1:16" s="50" customFormat="1">
      <c r="A808" s="166"/>
      <c r="B808" s="44"/>
      <c r="C808" s="45"/>
      <c r="D808" s="45" t="s">
        <v>559</v>
      </c>
      <c r="E808" s="48"/>
      <c r="F808" s="47"/>
      <c r="G808" s="80"/>
      <c r="H808" s="217"/>
      <c r="J808" s="51"/>
      <c r="K808" s="51"/>
      <c r="L808" s="51"/>
      <c r="M808" s="51"/>
      <c r="N808" s="51"/>
      <c r="O808" s="51"/>
      <c r="P808" s="51"/>
    </row>
    <row r="809" spans="1:16" s="50" customFormat="1" ht="199.5">
      <c r="A809" s="166"/>
      <c r="B809" s="44"/>
      <c r="C809" s="45" t="s">
        <v>561</v>
      </c>
      <c r="D809" s="45" t="s">
        <v>560</v>
      </c>
      <c r="E809" s="48"/>
      <c r="F809" s="47"/>
      <c r="G809" s="80"/>
      <c r="H809" s="217"/>
      <c r="J809" s="51"/>
      <c r="K809" s="51"/>
      <c r="L809" s="51"/>
      <c r="M809" s="51"/>
      <c r="N809" s="51"/>
      <c r="O809" s="51"/>
      <c r="P809" s="51"/>
    </row>
    <row r="810" spans="1:16" s="50" customFormat="1" ht="28.5">
      <c r="A810" s="166"/>
      <c r="B810" s="44"/>
      <c r="C810" s="45" t="s">
        <v>563</v>
      </c>
      <c r="D810" s="45" t="s">
        <v>562</v>
      </c>
      <c r="E810" s="48"/>
      <c r="F810" s="47"/>
      <c r="G810" s="80"/>
      <c r="H810" s="217"/>
      <c r="J810" s="51"/>
      <c r="K810" s="51"/>
      <c r="L810" s="51"/>
      <c r="M810" s="51"/>
      <c r="N810" s="51"/>
      <c r="O810" s="51"/>
      <c r="P810" s="51"/>
    </row>
    <row r="811" spans="1:16" s="50" customFormat="1">
      <c r="A811" s="166"/>
      <c r="B811" s="44"/>
      <c r="C811" s="45">
        <v>3</v>
      </c>
      <c r="D811" s="45" t="s">
        <v>564</v>
      </c>
      <c r="E811" s="48"/>
      <c r="F811" s="47"/>
      <c r="G811" s="80"/>
      <c r="H811" s="217"/>
      <c r="J811" s="51"/>
      <c r="K811" s="51"/>
      <c r="L811" s="51"/>
      <c r="M811" s="51"/>
      <c r="N811" s="51"/>
      <c r="O811" s="51"/>
      <c r="P811" s="51"/>
    </row>
    <row r="812" spans="1:16" s="50" customFormat="1" ht="28.5">
      <c r="A812" s="166"/>
      <c r="B812" s="44"/>
      <c r="C812" s="45" t="s">
        <v>566</v>
      </c>
      <c r="D812" s="45" t="s">
        <v>565</v>
      </c>
      <c r="E812" s="48"/>
      <c r="F812" s="47"/>
      <c r="G812" s="80"/>
      <c r="H812" s="217"/>
      <c r="J812" s="51"/>
      <c r="K812" s="51"/>
      <c r="L812" s="51"/>
      <c r="M812" s="51"/>
      <c r="N812" s="51"/>
      <c r="O812" s="51"/>
      <c r="P812" s="51"/>
    </row>
    <row r="813" spans="1:16" s="50" customFormat="1">
      <c r="A813" s="166"/>
      <c r="B813" s="44"/>
      <c r="C813" s="45"/>
      <c r="D813" s="45"/>
      <c r="E813" s="48"/>
      <c r="F813" s="47"/>
      <c r="G813" s="80"/>
      <c r="H813" s="217"/>
      <c r="J813" s="51"/>
      <c r="K813" s="51"/>
      <c r="L813" s="51"/>
      <c r="M813" s="51"/>
      <c r="N813" s="51"/>
      <c r="O813" s="51"/>
      <c r="P813" s="51"/>
    </row>
    <row r="814" spans="1:16" s="50" customFormat="1" ht="30">
      <c r="A814" s="166">
        <v>2</v>
      </c>
      <c r="B814" s="44">
        <v>2</v>
      </c>
      <c r="C814" s="104" t="s">
        <v>570</v>
      </c>
      <c r="D814" s="45" t="s">
        <v>547</v>
      </c>
      <c r="E814" s="48"/>
      <c r="F814" s="47"/>
      <c r="G814" s="80"/>
      <c r="H814" s="217"/>
      <c r="J814" s="51"/>
      <c r="K814" s="51"/>
      <c r="L814" s="51"/>
      <c r="M814" s="51"/>
      <c r="N814" s="51"/>
      <c r="O814" s="51"/>
      <c r="P814" s="51"/>
    </row>
    <row r="815" spans="1:16" s="50" customFormat="1">
      <c r="A815" s="166"/>
      <c r="B815" s="44"/>
      <c r="C815" s="45">
        <v>1</v>
      </c>
      <c r="D815" s="45" t="s">
        <v>8</v>
      </c>
      <c r="E815" s="48">
        <v>1</v>
      </c>
      <c r="F815" s="47" t="s">
        <v>156</v>
      </c>
      <c r="G815" s="80"/>
      <c r="H815" s="217">
        <f>+E815*G815</f>
        <v>0</v>
      </c>
      <c r="J815" s="51"/>
      <c r="K815" s="51"/>
      <c r="L815" s="51"/>
      <c r="M815" s="51"/>
      <c r="N815" s="51"/>
      <c r="O815" s="51"/>
      <c r="P815" s="51"/>
    </row>
    <row r="816" spans="1:16" s="50" customFormat="1">
      <c r="A816" s="166"/>
      <c r="B816" s="44"/>
      <c r="C816" s="45" t="s">
        <v>571</v>
      </c>
      <c r="D816" s="45" t="s">
        <v>549</v>
      </c>
      <c r="E816" s="48"/>
      <c r="F816" s="47"/>
      <c r="G816" s="80"/>
      <c r="H816" s="217"/>
      <c r="J816" s="51"/>
      <c r="K816" s="51"/>
      <c r="L816" s="51"/>
      <c r="M816" s="51"/>
      <c r="N816" s="51"/>
      <c r="O816" s="51"/>
      <c r="P816" s="51"/>
    </row>
    <row r="817" spans="1:16" s="50" customFormat="1" ht="28.5">
      <c r="A817" s="166"/>
      <c r="B817" s="44"/>
      <c r="C817" s="45" t="s">
        <v>572</v>
      </c>
      <c r="D817" s="45" t="s">
        <v>551</v>
      </c>
      <c r="E817" s="48"/>
      <c r="F817" s="47"/>
      <c r="G817" s="80"/>
      <c r="H817" s="217"/>
      <c r="J817" s="51"/>
      <c r="K817" s="51"/>
      <c r="L817" s="51"/>
      <c r="M817" s="51"/>
      <c r="N817" s="51"/>
      <c r="O817" s="51"/>
      <c r="P817" s="51"/>
    </row>
    <row r="818" spans="1:16" s="50" customFormat="1" ht="28.5">
      <c r="A818" s="166"/>
      <c r="B818" s="44"/>
      <c r="C818" s="45" t="s">
        <v>573</v>
      </c>
      <c r="D818" s="45" t="s">
        <v>553</v>
      </c>
      <c r="E818" s="48"/>
      <c r="F818" s="47"/>
      <c r="G818" s="80"/>
      <c r="H818" s="217"/>
      <c r="J818" s="51"/>
      <c r="K818" s="51"/>
      <c r="L818" s="51"/>
      <c r="M818" s="51"/>
      <c r="N818" s="51"/>
      <c r="O818" s="51"/>
      <c r="P818" s="51"/>
    </row>
    <row r="819" spans="1:16" s="50" customFormat="1">
      <c r="A819" s="166"/>
      <c r="B819" s="44"/>
      <c r="C819" s="45" t="s">
        <v>574</v>
      </c>
      <c r="D819" s="45" t="s">
        <v>555</v>
      </c>
      <c r="E819" s="48"/>
      <c r="F819" s="47"/>
      <c r="G819" s="80"/>
      <c r="H819" s="217"/>
      <c r="J819" s="51"/>
      <c r="K819" s="51"/>
      <c r="L819" s="51"/>
      <c r="M819" s="51"/>
      <c r="N819" s="51"/>
      <c r="O819" s="51"/>
      <c r="P819" s="51"/>
    </row>
    <row r="820" spans="1:16" s="50" customFormat="1" ht="28.5">
      <c r="A820" s="166"/>
      <c r="B820" s="44"/>
      <c r="C820" s="45" t="s">
        <v>575</v>
      </c>
      <c r="D820" s="45" t="s">
        <v>557</v>
      </c>
      <c r="E820" s="48"/>
      <c r="F820" s="47"/>
      <c r="G820" s="80"/>
      <c r="H820" s="217"/>
      <c r="J820" s="51"/>
      <c r="K820" s="51"/>
      <c r="L820" s="51"/>
      <c r="M820" s="51"/>
      <c r="N820" s="51"/>
      <c r="O820" s="51"/>
      <c r="P820" s="51"/>
    </row>
    <row r="821" spans="1:16" s="50" customFormat="1">
      <c r="A821" s="166"/>
      <c r="B821" s="44"/>
      <c r="C821" s="45"/>
      <c r="D821" s="45" t="s">
        <v>559</v>
      </c>
      <c r="E821" s="48"/>
      <c r="F821" s="47"/>
      <c r="G821" s="80"/>
      <c r="H821" s="217"/>
      <c r="J821" s="51"/>
      <c r="K821" s="51"/>
      <c r="L821" s="51"/>
      <c r="M821" s="51"/>
      <c r="N821" s="51"/>
      <c r="O821" s="51"/>
      <c r="P821" s="51"/>
    </row>
    <row r="822" spans="1:16" s="50" customFormat="1" ht="42.75">
      <c r="A822" s="166"/>
      <c r="B822" s="44"/>
      <c r="C822" s="45" t="s">
        <v>576</v>
      </c>
      <c r="D822" s="45" t="s">
        <v>560</v>
      </c>
      <c r="E822" s="48"/>
      <c r="F822" s="47"/>
      <c r="G822" s="80"/>
      <c r="H822" s="217"/>
      <c r="J822" s="51"/>
      <c r="K822" s="51"/>
      <c r="L822" s="51"/>
      <c r="M822" s="51"/>
      <c r="N822" s="51"/>
      <c r="O822" s="51"/>
      <c r="P822" s="51"/>
    </row>
    <row r="823" spans="1:16" s="50" customFormat="1">
      <c r="A823" s="166"/>
      <c r="B823" s="44"/>
      <c r="C823" s="45" t="s">
        <v>577</v>
      </c>
      <c r="D823" s="45" t="s">
        <v>562</v>
      </c>
      <c r="E823" s="48"/>
      <c r="F823" s="47"/>
      <c r="G823" s="80"/>
      <c r="H823" s="217"/>
      <c r="J823" s="51"/>
      <c r="K823" s="51"/>
      <c r="L823" s="51"/>
      <c r="M823" s="51"/>
      <c r="N823" s="51"/>
      <c r="O823" s="51"/>
      <c r="P823" s="51"/>
    </row>
    <row r="824" spans="1:16" s="50" customFormat="1">
      <c r="A824" s="166"/>
      <c r="B824" s="44"/>
      <c r="C824" s="45">
        <v>2.1</v>
      </c>
      <c r="D824" s="45" t="s">
        <v>564</v>
      </c>
      <c r="E824" s="48"/>
      <c r="F824" s="47"/>
      <c r="G824" s="80"/>
      <c r="H824" s="217"/>
      <c r="J824" s="51"/>
      <c r="K824" s="51"/>
      <c r="L824" s="51"/>
      <c r="M824" s="51"/>
      <c r="N824" s="51"/>
      <c r="O824" s="51"/>
      <c r="P824" s="51"/>
    </row>
    <row r="825" spans="1:16" s="50" customFormat="1" ht="28.5">
      <c r="A825" s="166"/>
      <c r="B825" s="44"/>
      <c r="C825" s="45" t="s">
        <v>578</v>
      </c>
      <c r="D825" s="45" t="s">
        <v>565</v>
      </c>
      <c r="E825" s="48"/>
      <c r="F825" s="47"/>
      <c r="G825" s="80"/>
      <c r="H825" s="217"/>
      <c r="J825" s="51"/>
      <c r="K825" s="51"/>
      <c r="L825" s="51"/>
      <c r="M825" s="51"/>
      <c r="N825" s="51"/>
      <c r="O825" s="51"/>
      <c r="P825" s="51"/>
    </row>
    <row r="826" spans="1:16" s="50" customFormat="1" ht="28.5">
      <c r="A826" s="166"/>
      <c r="B826" s="44"/>
      <c r="C826" s="45" t="s">
        <v>579</v>
      </c>
      <c r="D826" s="45" t="s">
        <v>567</v>
      </c>
      <c r="E826" s="48"/>
      <c r="F826" s="47"/>
      <c r="G826" s="80"/>
      <c r="H826" s="217"/>
      <c r="J826" s="51"/>
      <c r="K826" s="51"/>
      <c r="L826" s="51"/>
      <c r="M826" s="51"/>
      <c r="N826" s="51"/>
      <c r="O826" s="51"/>
      <c r="P826" s="51"/>
    </row>
    <row r="827" spans="1:16" s="50" customFormat="1">
      <c r="A827" s="166"/>
      <c r="B827" s="44"/>
      <c r="C827" s="45" t="s">
        <v>580</v>
      </c>
      <c r="D827" s="45"/>
      <c r="E827" s="48"/>
      <c r="F827" s="47"/>
      <c r="G827" s="80"/>
      <c r="H827" s="217"/>
      <c r="J827" s="51"/>
      <c r="K827" s="51"/>
      <c r="L827" s="51"/>
      <c r="M827" s="51"/>
      <c r="N827" s="51"/>
      <c r="O827" s="51"/>
      <c r="P827" s="51"/>
    </row>
    <row r="828" spans="1:16" s="50" customFormat="1">
      <c r="A828" s="166"/>
      <c r="B828" s="44"/>
      <c r="C828" s="45"/>
      <c r="D828" s="45"/>
      <c r="E828" s="48"/>
      <c r="F828" s="47"/>
      <c r="G828" s="80"/>
      <c r="H828" s="217"/>
      <c r="J828" s="51"/>
      <c r="K828" s="51"/>
      <c r="L828" s="51"/>
      <c r="M828" s="51"/>
      <c r="N828" s="51"/>
      <c r="O828" s="51"/>
      <c r="P828" s="51"/>
    </row>
    <row r="829" spans="1:16" s="50" customFormat="1" ht="30">
      <c r="A829" s="166">
        <v>2</v>
      </c>
      <c r="B829" s="44">
        <v>3</v>
      </c>
      <c r="C829" s="104" t="s">
        <v>581</v>
      </c>
      <c r="D829" s="45" t="s">
        <v>547</v>
      </c>
      <c r="E829" s="48"/>
      <c r="F829" s="47"/>
      <c r="G829" s="80"/>
      <c r="H829" s="217"/>
      <c r="J829" s="51"/>
      <c r="K829" s="51"/>
      <c r="L829" s="51"/>
      <c r="M829" s="51"/>
      <c r="N829" s="51"/>
      <c r="O829" s="51"/>
      <c r="P829" s="51"/>
    </row>
    <row r="830" spans="1:16" s="50" customFormat="1">
      <c r="A830" s="166"/>
      <c r="B830" s="44"/>
      <c r="C830" s="45">
        <v>1</v>
      </c>
      <c r="D830" s="45" t="s">
        <v>8</v>
      </c>
      <c r="E830" s="48">
        <v>1</v>
      </c>
      <c r="F830" s="47" t="s">
        <v>156</v>
      </c>
      <c r="G830" s="80"/>
      <c r="H830" s="217">
        <f>+E830*G830</f>
        <v>0</v>
      </c>
      <c r="J830" s="51"/>
      <c r="K830" s="51"/>
      <c r="L830" s="51"/>
      <c r="M830" s="51"/>
      <c r="N830" s="51"/>
      <c r="O830" s="51"/>
      <c r="P830" s="51"/>
    </row>
    <row r="831" spans="1:16" s="50" customFormat="1">
      <c r="A831" s="166"/>
      <c r="B831" s="44"/>
      <c r="C831" s="45" t="s">
        <v>582</v>
      </c>
      <c r="D831" s="45" t="s">
        <v>549</v>
      </c>
      <c r="E831" s="48"/>
      <c r="F831" s="47"/>
      <c r="G831" s="80"/>
      <c r="H831" s="217"/>
      <c r="J831" s="51"/>
      <c r="K831" s="51"/>
      <c r="L831" s="51"/>
      <c r="M831" s="51"/>
      <c r="N831" s="51"/>
      <c r="O831" s="51"/>
      <c r="P831" s="51"/>
    </row>
    <row r="832" spans="1:16" s="50" customFormat="1" ht="28.5">
      <c r="A832" s="166"/>
      <c r="B832" s="44"/>
      <c r="C832" s="45" t="s">
        <v>583</v>
      </c>
      <c r="D832" s="45" t="s">
        <v>551</v>
      </c>
      <c r="E832" s="48"/>
      <c r="F832" s="47"/>
      <c r="G832" s="80"/>
      <c r="H832" s="217"/>
      <c r="J832" s="51"/>
      <c r="K832" s="51"/>
      <c r="L832" s="51"/>
      <c r="M832" s="51"/>
      <c r="N832" s="51"/>
      <c r="O832" s="51"/>
      <c r="P832" s="51"/>
    </row>
    <row r="833" spans="1:16" s="50" customFormat="1" ht="28.5">
      <c r="A833" s="166"/>
      <c r="B833" s="44"/>
      <c r="C833" s="45" t="s">
        <v>584</v>
      </c>
      <c r="D833" s="45" t="s">
        <v>553</v>
      </c>
      <c r="E833" s="48"/>
      <c r="F833" s="47"/>
      <c r="G833" s="80"/>
      <c r="H833" s="217"/>
      <c r="J833" s="51"/>
      <c r="K833" s="51"/>
      <c r="L833" s="51"/>
      <c r="M833" s="51"/>
      <c r="N833" s="51"/>
      <c r="O833" s="51"/>
      <c r="P833" s="51"/>
    </row>
    <row r="834" spans="1:16" s="50" customFormat="1">
      <c r="A834" s="166"/>
      <c r="B834" s="44"/>
      <c r="C834" s="45" t="s">
        <v>574</v>
      </c>
      <c r="D834" s="45" t="s">
        <v>555</v>
      </c>
      <c r="E834" s="48"/>
      <c r="F834" s="47"/>
      <c r="G834" s="80"/>
      <c r="H834" s="217"/>
      <c r="J834" s="51"/>
      <c r="K834" s="51"/>
      <c r="L834" s="51"/>
      <c r="M834" s="51"/>
      <c r="N834" s="51"/>
      <c r="O834" s="51"/>
      <c r="P834" s="51"/>
    </row>
    <row r="835" spans="1:16" s="50" customFormat="1" ht="28.5">
      <c r="A835" s="166"/>
      <c r="B835" s="44"/>
      <c r="C835" s="45" t="s">
        <v>575</v>
      </c>
      <c r="D835" s="45" t="s">
        <v>557</v>
      </c>
      <c r="E835" s="48"/>
      <c r="F835" s="47"/>
      <c r="G835" s="80"/>
      <c r="H835" s="217"/>
      <c r="J835" s="51"/>
      <c r="K835" s="51"/>
      <c r="L835" s="51"/>
      <c r="M835" s="51"/>
      <c r="N835" s="51"/>
      <c r="O835" s="51"/>
      <c r="P835" s="51"/>
    </row>
    <row r="836" spans="1:16" s="50" customFormat="1">
      <c r="A836" s="166"/>
      <c r="B836" s="44"/>
      <c r="C836" s="45"/>
      <c r="D836" s="45" t="s">
        <v>559</v>
      </c>
      <c r="E836" s="48"/>
      <c r="F836" s="47"/>
      <c r="G836" s="80"/>
      <c r="H836" s="217"/>
      <c r="J836" s="51"/>
      <c r="K836" s="51"/>
      <c r="L836" s="51"/>
      <c r="M836" s="51"/>
      <c r="N836" s="51"/>
      <c r="O836" s="51"/>
      <c r="P836" s="51"/>
    </row>
    <row r="837" spans="1:16" s="50" customFormat="1" ht="42.75">
      <c r="A837" s="166"/>
      <c r="B837" s="44"/>
      <c r="C837" s="45" t="s">
        <v>576</v>
      </c>
      <c r="D837" s="45" t="s">
        <v>560</v>
      </c>
      <c r="E837" s="48"/>
      <c r="F837" s="47"/>
      <c r="G837" s="80"/>
      <c r="H837" s="217"/>
      <c r="J837" s="51"/>
      <c r="K837" s="51"/>
      <c r="L837" s="51"/>
      <c r="M837" s="51"/>
      <c r="N837" s="51"/>
      <c r="O837" s="51"/>
      <c r="P837" s="51"/>
    </row>
    <row r="838" spans="1:16" s="50" customFormat="1">
      <c r="A838" s="166"/>
      <c r="B838" s="44"/>
      <c r="C838" s="45" t="s">
        <v>577</v>
      </c>
      <c r="D838" s="45" t="s">
        <v>562</v>
      </c>
      <c r="E838" s="48"/>
      <c r="F838" s="47"/>
      <c r="G838" s="80"/>
      <c r="H838" s="217"/>
      <c r="J838" s="51"/>
      <c r="K838" s="51"/>
      <c r="L838" s="51"/>
      <c r="M838" s="51"/>
      <c r="N838" s="51"/>
      <c r="O838" s="51"/>
      <c r="P838" s="51"/>
    </row>
    <row r="839" spans="1:16" s="50" customFormat="1">
      <c r="A839" s="166"/>
      <c r="B839" s="44"/>
      <c r="C839" s="45">
        <v>2.1</v>
      </c>
      <c r="D839" s="45" t="s">
        <v>564</v>
      </c>
      <c r="E839" s="48"/>
      <c r="F839" s="47"/>
      <c r="G839" s="80"/>
      <c r="H839" s="217"/>
      <c r="J839" s="51"/>
      <c r="K839" s="51"/>
      <c r="L839" s="51"/>
      <c r="M839" s="51"/>
      <c r="N839" s="51"/>
      <c r="O839" s="51"/>
      <c r="P839" s="51"/>
    </row>
    <row r="840" spans="1:16" s="50" customFormat="1" ht="28.5">
      <c r="A840" s="166"/>
      <c r="B840" s="44"/>
      <c r="C840" s="45" t="s">
        <v>585</v>
      </c>
      <c r="D840" s="45" t="s">
        <v>565</v>
      </c>
      <c r="E840" s="48"/>
      <c r="F840" s="47"/>
      <c r="G840" s="80"/>
      <c r="H840" s="217"/>
      <c r="J840" s="51"/>
      <c r="K840" s="51"/>
      <c r="L840" s="51"/>
      <c r="M840" s="51"/>
      <c r="N840" s="51"/>
      <c r="O840" s="51"/>
      <c r="P840" s="51"/>
    </row>
    <row r="841" spans="1:16" s="50" customFormat="1" ht="28.5">
      <c r="A841" s="166"/>
      <c r="B841" s="44"/>
      <c r="C841" s="45" t="s">
        <v>579</v>
      </c>
      <c r="D841" s="45" t="s">
        <v>567</v>
      </c>
      <c r="E841" s="48"/>
      <c r="F841" s="47"/>
      <c r="G841" s="80"/>
      <c r="H841" s="217"/>
      <c r="J841" s="51"/>
      <c r="K841" s="51"/>
      <c r="L841" s="51"/>
      <c r="M841" s="51"/>
      <c r="N841" s="51"/>
      <c r="O841" s="51"/>
      <c r="P841" s="51"/>
    </row>
    <row r="842" spans="1:16" s="50" customFormat="1">
      <c r="A842" s="166"/>
      <c r="B842" s="44"/>
      <c r="C842" s="45" t="s">
        <v>580</v>
      </c>
      <c r="D842" s="45"/>
      <c r="E842" s="48"/>
      <c r="F842" s="47"/>
      <c r="G842" s="80"/>
      <c r="H842" s="217"/>
      <c r="J842" s="51"/>
      <c r="K842" s="51"/>
      <c r="L842" s="51"/>
      <c r="M842" s="51"/>
      <c r="N842" s="51"/>
      <c r="O842" s="51"/>
      <c r="P842" s="51"/>
    </row>
    <row r="843" spans="1:16" s="50" customFormat="1">
      <c r="A843" s="166"/>
      <c r="B843" s="44"/>
      <c r="C843" s="45"/>
      <c r="D843" s="45"/>
      <c r="E843" s="48"/>
      <c r="F843" s="47"/>
      <c r="G843" s="80"/>
      <c r="H843" s="217"/>
      <c r="J843" s="51"/>
      <c r="K843" s="51"/>
      <c r="L843" s="51"/>
      <c r="M843" s="51"/>
      <c r="N843" s="51"/>
      <c r="O843" s="51"/>
      <c r="P843" s="51"/>
    </row>
    <row r="844" spans="1:16" s="50" customFormat="1" ht="15">
      <c r="A844" s="166">
        <v>2</v>
      </c>
      <c r="B844" s="44">
        <v>4</v>
      </c>
      <c r="C844" s="104" t="s">
        <v>586</v>
      </c>
      <c r="D844" s="45" t="s">
        <v>547</v>
      </c>
      <c r="E844" s="48"/>
      <c r="F844" s="47"/>
      <c r="G844" s="80"/>
      <c r="H844" s="217"/>
      <c r="J844" s="51"/>
      <c r="K844" s="51"/>
      <c r="L844" s="51"/>
      <c r="M844" s="51"/>
      <c r="N844" s="51"/>
      <c r="O844" s="51"/>
      <c r="P844" s="51"/>
    </row>
    <row r="845" spans="1:16" s="50" customFormat="1">
      <c r="A845" s="166"/>
      <c r="B845" s="44"/>
      <c r="C845" s="45">
        <v>1</v>
      </c>
      <c r="D845" s="45" t="s">
        <v>8</v>
      </c>
      <c r="E845" s="48">
        <v>1</v>
      </c>
      <c r="F845" s="47" t="s">
        <v>156</v>
      </c>
      <c r="G845" s="80"/>
      <c r="H845" s="217">
        <f>+E845*G845</f>
        <v>0</v>
      </c>
      <c r="J845" s="51"/>
      <c r="K845" s="51"/>
      <c r="L845" s="51"/>
      <c r="M845" s="51"/>
      <c r="N845" s="51"/>
      <c r="O845" s="51"/>
      <c r="P845" s="51"/>
    </row>
    <row r="846" spans="1:16" s="50" customFormat="1">
      <c r="A846" s="166"/>
      <c r="B846" s="44"/>
      <c r="C846" s="45" t="s">
        <v>587</v>
      </c>
      <c r="D846" s="45" t="s">
        <v>549</v>
      </c>
      <c r="E846" s="48"/>
      <c r="F846" s="47"/>
      <c r="G846" s="80"/>
      <c r="H846" s="217"/>
      <c r="J846" s="51"/>
      <c r="K846" s="51"/>
      <c r="L846" s="51"/>
      <c r="M846" s="51"/>
      <c r="N846" s="51"/>
      <c r="O846" s="51"/>
      <c r="P846" s="51"/>
    </row>
    <row r="847" spans="1:16" s="50" customFormat="1" ht="28.5">
      <c r="A847" s="166"/>
      <c r="B847" s="44"/>
      <c r="C847" s="45" t="s">
        <v>588</v>
      </c>
      <c r="D847" s="45" t="s">
        <v>551</v>
      </c>
      <c r="E847" s="48"/>
      <c r="F847" s="47"/>
      <c r="G847" s="80"/>
      <c r="H847" s="217"/>
      <c r="J847" s="51"/>
      <c r="K847" s="51"/>
      <c r="L847" s="51"/>
      <c r="M847" s="51"/>
      <c r="N847" s="51"/>
      <c r="O847" s="51"/>
      <c r="P847" s="51"/>
    </row>
    <row r="848" spans="1:16" s="50" customFormat="1" ht="28.5">
      <c r="A848" s="166"/>
      <c r="B848" s="44"/>
      <c r="C848" s="45" t="s">
        <v>589</v>
      </c>
      <c r="D848" s="45" t="s">
        <v>553</v>
      </c>
      <c r="E848" s="48"/>
      <c r="F848" s="47"/>
      <c r="G848" s="80"/>
      <c r="H848" s="217"/>
      <c r="J848" s="51"/>
      <c r="K848" s="51"/>
      <c r="L848" s="51"/>
      <c r="M848" s="51"/>
      <c r="N848" s="51"/>
      <c r="O848" s="51"/>
      <c r="P848" s="51"/>
    </row>
    <row r="849" spans="1:16" s="50" customFormat="1">
      <c r="A849" s="166"/>
      <c r="B849" s="44"/>
      <c r="C849" s="45" t="s">
        <v>590</v>
      </c>
      <c r="D849" s="45" t="s">
        <v>555</v>
      </c>
      <c r="E849" s="48"/>
      <c r="F849" s="47"/>
      <c r="G849" s="80"/>
      <c r="H849" s="217"/>
      <c r="J849" s="51"/>
      <c r="K849" s="51"/>
      <c r="L849" s="51"/>
      <c r="M849" s="51"/>
      <c r="N849" s="51"/>
      <c r="O849" s="51"/>
      <c r="P849" s="51"/>
    </row>
    <row r="850" spans="1:16" s="50" customFormat="1">
      <c r="A850" s="166"/>
      <c r="B850" s="44"/>
      <c r="C850" s="45" t="s">
        <v>591</v>
      </c>
      <c r="D850" s="45" t="s">
        <v>557</v>
      </c>
      <c r="E850" s="48"/>
      <c r="F850" s="47"/>
      <c r="G850" s="80"/>
      <c r="H850" s="217"/>
      <c r="J850" s="51"/>
      <c r="K850" s="51"/>
      <c r="L850" s="51"/>
      <c r="M850" s="51"/>
      <c r="N850" s="51"/>
      <c r="O850" s="51"/>
      <c r="P850" s="51"/>
    </row>
    <row r="851" spans="1:16" s="50" customFormat="1">
      <c r="A851" s="166"/>
      <c r="B851" s="44"/>
      <c r="C851" s="45"/>
      <c r="D851" s="45" t="s">
        <v>559</v>
      </c>
      <c r="E851" s="48"/>
      <c r="F851" s="47"/>
      <c r="G851" s="80"/>
      <c r="H851" s="217"/>
      <c r="J851" s="51"/>
      <c r="K851" s="51"/>
      <c r="L851" s="51"/>
      <c r="M851" s="51"/>
      <c r="N851" s="51"/>
      <c r="O851" s="51"/>
      <c r="P851" s="51"/>
    </row>
    <row r="852" spans="1:16" s="50" customFormat="1" ht="42.75">
      <c r="A852" s="166"/>
      <c r="B852" s="44"/>
      <c r="C852" s="45" t="s">
        <v>576</v>
      </c>
      <c r="D852" s="45" t="s">
        <v>560</v>
      </c>
      <c r="E852" s="48"/>
      <c r="F852" s="47"/>
      <c r="G852" s="80"/>
      <c r="H852" s="217"/>
      <c r="J852" s="51"/>
      <c r="K852" s="51"/>
      <c r="L852" s="51"/>
      <c r="M852" s="51"/>
      <c r="N852" s="51"/>
      <c r="O852" s="51"/>
      <c r="P852" s="51"/>
    </row>
    <row r="853" spans="1:16" s="50" customFormat="1">
      <c r="A853" s="166"/>
      <c r="B853" s="44"/>
      <c r="C853" s="45" t="s">
        <v>577</v>
      </c>
      <c r="D853" s="45" t="s">
        <v>562</v>
      </c>
      <c r="E853" s="48"/>
      <c r="F853" s="47"/>
      <c r="G853" s="80"/>
      <c r="H853" s="217"/>
      <c r="J853" s="51"/>
      <c r="K853" s="51"/>
      <c r="L853" s="51"/>
      <c r="M853" s="51"/>
      <c r="N853" s="51"/>
      <c r="O853" s="51"/>
      <c r="P853" s="51"/>
    </row>
    <row r="854" spans="1:16" s="50" customFormat="1">
      <c r="A854" s="166"/>
      <c r="B854" s="44"/>
      <c r="C854" s="45">
        <v>2.1</v>
      </c>
      <c r="D854" s="45" t="s">
        <v>564</v>
      </c>
      <c r="E854" s="48"/>
      <c r="F854" s="47"/>
      <c r="G854" s="80"/>
      <c r="H854" s="217"/>
      <c r="J854" s="51"/>
      <c r="K854" s="51"/>
      <c r="L854" s="51"/>
      <c r="M854" s="51"/>
      <c r="N854" s="51"/>
      <c r="O854" s="51"/>
      <c r="P854" s="51"/>
    </row>
    <row r="855" spans="1:16" s="50" customFormat="1" ht="28.5">
      <c r="A855" s="166"/>
      <c r="B855" s="44"/>
      <c r="C855" s="45" t="s">
        <v>578</v>
      </c>
      <c r="D855" s="45" t="s">
        <v>565</v>
      </c>
      <c r="E855" s="48"/>
      <c r="F855" s="47"/>
      <c r="G855" s="80"/>
      <c r="H855" s="217"/>
      <c r="J855" s="51"/>
      <c r="K855" s="51"/>
      <c r="L855" s="51"/>
      <c r="M855" s="51"/>
      <c r="N855" s="51"/>
      <c r="O855" s="51"/>
      <c r="P855" s="51"/>
    </row>
    <row r="856" spans="1:16" s="50" customFormat="1" ht="28.5">
      <c r="A856" s="166"/>
      <c r="B856" s="44"/>
      <c r="C856" s="45" t="s">
        <v>579</v>
      </c>
      <c r="D856" s="45" t="s">
        <v>567</v>
      </c>
      <c r="E856" s="48"/>
      <c r="F856" s="47"/>
      <c r="G856" s="80"/>
      <c r="H856" s="217"/>
      <c r="J856" s="51"/>
      <c r="K856" s="51"/>
      <c r="L856" s="51"/>
      <c r="M856" s="51"/>
      <c r="N856" s="51"/>
      <c r="O856" s="51"/>
      <c r="P856" s="51"/>
    </row>
    <row r="857" spans="1:16" s="50" customFormat="1">
      <c r="A857" s="166"/>
      <c r="B857" s="44"/>
      <c r="C857" s="45" t="s">
        <v>580</v>
      </c>
      <c r="D857" s="45"/>
      <c r="E857" s="48"/>
      <c r="F857" s="47"/>
      <c r="G857" s="80"/>
      <c r="H857" s="217"/>
      <c r="J857" s="51"/>
      <c r="K857" s="51"/>
      <c r="L857" s="51"/>
      <c r="M857" s="51"/>
      <c r="N857" s="51"/>
      <c r="O857" s="51"/>
      <c r="P857" s="51"/>
    </row>
    <row r="858" spans="1:16" s="50" customFormat="1">
      <c r="A858" s="166"/>
      <c r="B858" s="44"/>
      <c r="C858" s="45"/>
      <c r="D858" s="45"/>
      <c r="E858" s="48"/>
      <c r="F858" s="47"/>
      <c r="G858" s="80"/>
      <c r="H858" s="217"/>
      <c r="J858" s="51"/>
      <c r="K858" s="51"/>
      <c r="L858" s="51"/>
      <c r="M858" s="51"/>
      <c r="N858" s="51"/>
      <c r="O858" s="51"/>
      <c r="P858" s="51"/>
    </row>
    <row r="859" spans="1:16" s="50" customFormat="1" ht="15">
      <c r="A859" s="166">
        <v>2</v>
      </c>
      <c r="B859" s="44">
        <v>5</v>
      </c>
      <c r="C859" s="104" t="s">
        <v>592</v>
      </c>
      <c r="D859" s="45" t="s">
        <v>547</v>
      </c>
      <c r="E859" s="48"/>
      <c r="F859" s="47"/>
      <c r="G859" s="80"/>
      <c r="H859" s="217"/>
      <c r="J859" s="51"/>
      <c r="K859" s="51"/>
      <c r="L859" s="51"/>
      <c r="M859" s="51"/>
      <c r="N859" s="51"/>
      <c r="O859" s="51"/>
      <c r="P859" s="51"/>
    </row>
    <row r="860" spans="1:16" s="50" customFormat="1">
      <c r="A860" s="166"/>
      <c r="B860" s="44"/>
      <c r="C860" s="45">
        <v>1</v>
      </c>
      <c r="D860" s="45" t="s">
        <v>8</v>
      </c>
      <c r="E860" s="48">
        <v>1</v>
      </c>
      <c r="F860" s="47" t="s">
        <v>156</v>
      </c>
      <c r="G860" s="80"/>
      <c r="H860" s="217">
        <f>+E860*G860</f>
        <v>0</v>
      </c>
      <c r="J860" s="51"/>
      <c r="K860" s="51"/>
      <c r="L860" s="51"/>
      <c r="M860" s="51"/>
      <c r="N860" s="51"/>
      <c r="O860" s="51"/>
      <c r="P860" s="51"/>
    </row>
    <row r="861" spans="1:16" s="50" customFormat="1">
      <c r="A861" s="166"/>
      <c r="B861" s="44"/>
      <c r="C861" s="45" t="s">
        <v>587</v>
      </c>
      <c r="D861" s="45" t="s">
        <v>549</v>
      </c>
      <c r="E861" s="48"/>
      <c r="F861" s="47"/>
      <c r="G861" s="80"/>
      <c r="H861" s="217"/>
      <c r="J861" s="51"/>
      <c r="K861" s="51"/>
      <c r="L861" s="51"/>
      <c r="M861" s="51"/>
      <c r="N861" s="51"/>
      <c r="O861" s="51"/>
      <c r="P861" s="51"/>
    </row>
    <row r="862" spans="1:16" s="50" customFormat="1" ht="42.75">
      <c r="A862" s="166"/>
      <c r="B862" s="44"/>
      <c r="C862" s="45" t="s">
        <v>593</v>
      </c>
      <c r="D862" s="45" t="s">
        <v>551</v>
      </c>
      <c r="E862" s="48"/>
      <c r="F862" s="47"/>
      <c r="G862" s="80"/>
      <c r="H862" s="217"/>
      <c r="J862" s="51"/>
      <c r="K862" s="51"/>
      <c r="L862" s="51"/>
      <c r="M862" s="51"/>
      <c r="N862" s="51"/>
      <c r="O862" s="51"/>
      <c r="P862" s="51"/>
    </row>
    <row r="863" spans="1:16" s="50" customFormat="1" ht="28.5">
      <c r="A863" s="166"/>
      <c r="B863" s="44"/>
      <c r="C863" s="45" t="s">
        <v>594</v>
      </c>
      <c r="D863" s="45" t="s">
        <v>553</v>
      </c>
      <c r="E863" s="48"/>
      <c r="F863" s="47"/>
      <c r="G863" s="80"/>
      <c r="H863" s="217"/>
      <c r="J863" s="51"/>
      <c r="K863" s="51"/>
      <c r="L863" s="51"/>
      <c r="M863" s="51"/>
      <c r="N863" s="51"/>
      <c r="O863" s="51"/>
      <c r="P863" s="51"/>
    </row>
    <row r="864" spans="1:16" s="50" customFormat="1">
      <c r="A864" s="166"/>
      <c r="B864" s="44"/>
      <c r="C864" s="45" t="s">
        <v>590</v>
      </c>
      <c r="D864" s="45" t="s">
        <v>555</v>
      </c>
      <c r="E864" s="48"/>
      <c r="F864" s="47"/>
      <c r="G864" s="80"/>
      <c r="H864" s="217"/>
      <c r="J864" s="51"/>
      <c r="K864" s="51"/>
      <c r="L864" s="51"/>
      <c r="M864" s="51"/>
      <c r="N864" s="51"/>
      <c r="O864" s="51"/>
      <c r="P864" s="51"/>
    </row>
    <row r="865" spans="1:16" s="50" customFormat="1" ht="28.5">
      <c r="A865" s="166"/>
      <c r="B865" s="44"/>
      <c r="C865" s="45" t="s">
        <v>595</v>
      </c>
      <c r="D865" s="45" t="s">
        <v>557</v>
      </c>
      <c r="E865" s="48"/>
      <c r="F865" s="47"/>
      <c r="G865" s="80"/>
      <c r="H865" s="217"/>
      <c r="J865" s="51"/>
      <c r="K865" s="51"/>
      <c r="L865" s="51"/>
      <c r="M865" s="51"/>
      <c r="N865" s="51"/>
      <c r="O865" s="51"/>
      <c r="P865" s="51"/>
    </row>
    <row r="866" spans="1:16" s="50" customFormat="1">
      <c r="A866" s="166"/>
      <c r="B866" s="44"/>
      <c r="C866" s="45"/>
      <c r="D866" s="45" t="s">
        <v>559</v>
      </c>
      <c r="E866" s="48"/>
      <c r="F866" s="47"/>
      <c r="G866" s="80"/>
      <c r="H866" s="217"/>
      <c r="J866" s="51"/>
      <c r="K866" s="51"/>
      <c r="L866" s="51"/>
      <c r="M866" s="51"/>
      <c r="N866" s="51"/>
      <c r="O866" s="51"/>
      <c r="P866" s="51"/>
    </row>
    <row r="867" spans="1:16" s="50" customFormat="1" ht="42.75">
      <c r="A867" s="166"/>
      <c r="B867" s="44"/>
      <c r="C867" s="45" t="s">
        <v>576</v>
      </c>
      <c r="D867" s="45" t="s">
        <v>560</v>
      </c>
      <c r="E867" s="48"/>
      <c r="F867" s="47"/>
      <c r="G867" s="80"/>
      <c r="H867" s="217"/>
      <c r="J867" s="51"/>
      <c r="K867" s="51"/>
      <c r="L867" s="51"/>
      <c r="M867" s="51"/>
      <c r="N867" s="51"/>
      <c r="O867" s="51"/>
      <c r="P867" s="51"/>
    </row>
    <row r="868" spans="1:16" s="50" customFormat="1">
      <c r="A868" s="166"/>
      <c r="B868" s="44"/>
      <c r="C868" s="45" t="s">
        <v>577</v>
      </c>
      <c r="D868" s="45" t="s">
        <v>562</v>
      </c>
      <c r="E868" s="48"/>
      <c r="F868" s="47"/>
      <c r="G868" s="80"/>
      <c r="H868" s="217"/>
      <c r="J868" s="51"/>
      <c r="K868" s="51"/>
      <c r="L868" s="51"/>
      <c r="M868" s="51"/>
      <c r="N868" s="51"/>
      <c r="O868" s="51"/>
      <c r="P868" s="51"/>
    </row>
    <row r="869" spans="1:16" s="50" customFormat="1">
      <c r="A869" s="166"/>
      <c r="B869" s="44"/>
      <c r="C869" s="45">
        <v>2.1</v>
      </c>
      <c r="D869" s="45" t="s">
        <v>564</v>
      </c>
      <c r="E869" s="48"/>
      <c r="F869" s="47"/>
      <c r="G869" s="80"/>
      <c r="H869" s="217"/>
      <c r="J869" s="51"/>
      <c r="K869" s="51"/>
      <c r="L869" s="51"/>
      <c r="M869" s="51"/>
      <c r="N869" s="51"/>
      <c r="O869" s="51"/>
      <c r="P869" s="51"/>
    </row>
    <row r="870" spans="1:16" s="50" customFormat="1" ht="28.5">
      <c r="A870" s="166"/>
      <c r="B870" s="44"/>
      <c r="C870" s="45" t="s">
        <v>585</v>
      </c>
      <c r="D870" s="45" t="s">
        <v>565</v>
      </c>
      <c r="E870" s="48"/>
      <c r="F870" s="47"/>
      <c r="G870" s="80"/>
      <c r="H870" s="217"/>
      <c r="J870" s="51"/>
      <c r="K870" s="51"/>
      <c r="L870" s="51"/>
      <c r="M870" s="51"/>
      <c r="N870" s="51"/>
      <c r="O870" s="51"/>
      <c r="P870" s="51"/>
    </row>
    <row r="871" spans="1:16" s="50" customFormat="1" ht="28.5">
      <c r="A871" s="166"/>
      <c r="B871" s="44"/>
      <c r="C871" s="45" t="s">
        <v>596</v>
      </c>
      <c r="D871" s="45" t="s">
        <v>568</v>
      </c>
      <c r="E871" s="48"/>
      <c r="F871" s="47"/>
      <c r="G871" s="80"/>
      <c r="H871" s="217"/>
      <c r="J871" s="51"/>
      <c r="K871" s="51"/>
      <c r="L871" s="51"/>
      <c r="M871" s="51"/>
      <c r="N871" s="51"/>
      <c r="O871" s="51"/>
      <c r="P871" s="51"/>
    </row>
    <row r="872" spans="1:16" s="50" customFormat="1">
      <c r="A872" s="166"/>
      <c r="B872" s="44"/>
      <c r="C872" s="45" t="s">
        <v>580</v>
      </c>
      <c r="D872" s="45"/>
      <c r="E872" s="48"/>
      <c r="F872" s="47"/>
      <c r="G872" s="80"/>
      <c r="H872" s="217"/>
      <c r="J872" s="51"/>
      <c r="K872" s="51"/>
      <c r="L872" s="51"/>
      <c r="M872" s="51"/>
      <c r="N872" s="51"/>
      <c r="O872" s="51"/>
      <c r="P872" s="51"/>
    </row>
    <row r="873" spans="1:16" s="50" customFormat="1">
      <c r="A873" s="166"/>
      <c r="B873" s="44"/>
      <c r="C873" s="45"/>
      <c r="D873" s="45"/>
      <c r="E873" s="48"/>
      <c r="F873" s="47"/>
      <c r="G873" s="80"/>
      <c r="H873" s="217"/>
      <c r="J873" s="51"/>
      <c r="K873" s="51"/>
      <c r="L873" s="51"/>
      <c r="M873" s="51"/>
      <c r="N873" s="51"/>
      <c r="O873" s="51"/>
      <c r="P873" s="51"/>
    </row>
    <row r="874" spans="1:16" s="50" customFormat="1" ht="15">
      <c r="A874" s="166">
        <v>2</v>
      </c>
      <c r="B874" s="44">
        <v>6</v>
      </c>
      <c r="C874" s="104" t="s">
        <v>597</v>
      </c>
      <c r="D874" s="45" t="s">
        <v>547</v>
      </c>
      <c r="E874" s="48"/>
      <c r="F874" s="47"/>
      <c r="G874" s="80"/>
      <c r="H874" s="217"/>
      <c r="J874" s="51"/>
      <c r="K874" s="51"/>
      <c r="L874" s="51"/>
      <c r="M874" s="51"/>
      <c r="N874" s="51"/>
      <c r="O874" s="51"/>
      <c r="P874" s="51"/>
    </row>
    <row r="875" spans="1:16" s="50" customFormat="1">
      <c r="A875" s="166"/>
      <c r="B875" s="44"/>
      <c r="C875" s="45">
        <v>1</v>
      </c>
      <c r="D875" s="45" t="s">
        <v>8</v>
      </c>
      <c r="E875" s="48">
        <v>1</v>
      </c>
      <c r="F875" s="47" t="s">
        <v>156</v>
      </c>
      <c r="G875" s="80"/>
      <c r="H875" s="217">
        <f>+E875*G875</f>
        <v>0</v>
      </c>
      <c r="J875" s="51"/>
      <c r="K875" s="51"/>
      <c r="L875" s="51"/>
      <c r="M875" s="51"/>
      <c r="N875" s="51"/>
      <c r="O875" s="51"/>
      <c r="P875" s="51"/>
    </row>
    <row r="876" spans="1:16" s="50" customFormat="1">
      <c r="A876" s="166"/>
      <c r="B876" s="44"/>
      <c r="C876" s="45" t="s">
        <v>598</v>
      </c>
      <c r="D876" s="45" t="s">
        <v>549</v>
      </c>
      <c r="E876" s="48"/>
      <c r="F876" s="47"/>
      <c r="G876" s="80"/>
      <c r="H876" s="217"/>
      <c r="J876" s="51"/>
      <c r="K876" s="51"/>
      <c r="L876" s="51"/>
      <c r="M876" s="51"/>
      <c r="N876" s="51"/>
      <c r="O876" s="51"/>
      <c r="P876" s="51"/>
    </row>
    <row r="877" spans="1:16" s="50" customFormat="1" ht="42.75">
      <c r="A877" s="166"/>
      <c r="B877" s="44"/>
      <c r="C877" s="45" t="s">
        <v>599</v>
      </c>
      <c r="D877" s="45" t="s">
        <v>551</v>
      </c>
      <c r="E877" s="48"/>
      <c r="F877" s="47"/>
      <c r="G877" s="80"/>
      <c r="H877" s="217"/>
      <c r="J877" s="51"/>
      <c r="K877" s="51"/>
      <c r="L877" s="51"/>
      <c r="M877" s="51"/>
      <c r="N877" s="51"/>
      <c r="O877" s="51"/>
      <c r="P877" s="51"/>
    </row>
    <row r="878" spans="1:16" s="50" customFormat="1" ht="28.5">
      <c r="A878" s="166"/>
      <c r="B878" s="44"/>
      <c r="C878" s="45" t="s">
        <v>600</v>
      </c>
      <c r="D878" s="45" t="s">
        <v>553</v>
      </c>
      <c r="E878" s="48"/>
      <c r="F878" s="47"/>
      <c r="G878" s="80"/>
      <c r="H878" s="217"/>
      <c r="J878" s="51"/>
      <c r="K878" s="51"/>
      <c r="L878" s="51"/>
      <c r="M878" s="51"/>
      <c r="N878" s="51"/>
      <c r="O878" s="51"/>
      <c r="P878" s="51"/>
    </row>
    <row r="879" spans="1:16" s="50" customFormat="1">
      <c r="A879" s="166"/>
      <c r="B879" s="44"/>
      <c r="C879" s="45" t="s">
        <v>601</v>
      </c>
      <c r="D879" s="45" t="s">
        <v>555</v>
      </c>
      <c r="E879" s="48"/>
      <c r="F879" s="47"/>
      <c r="G879" s="80"/>
      <c r="H879" s="217"/>
      <c r="J879" s="51"/>
      <c r="K879" s="51"/>
      <c r="L879" s="51"/>
      <c r="M879" s="51"/>
      <c r="N879" s="51"/>
      <c r="O879" s="51"/>
      <c r="P879" s="51"/>
    </row>
    <row r="880" spans="1:16" s="50" customFormat="1">
      <c r="A880" s="166"/>
      <c r="B880" s="44"/>
      <c r="C880" s="45" t="s">
        <v>602</v>
      </c>
      <c r="D880" s="45" t="s">
        <v>557</v>
      </c>
      <c r="E880" s="48"/>
      <c r="F880" s="47"/>
      <c r="G880" s="80"/>
      <c r="H880" s="217"/>
      <c r="J880" s="51"/>
      <c r="K880" s="51"/>
      <c r="L880" s="51"/>
      <c r="M880" s="51"/>
      <c r="N880" s="51"/>
      <c r="O880" s="51"/>
      <c r="P880" s="51"/>
    </row>
    <row r="881" spans="1:16" s="50" customFormat="1" ht="154.5" customHeight="1">
      <c r="A881" s="166"/>
      <c r="B881" s="44"/>
      <c r="C881" s="45" t="s">
        <v>603</v>
      </c>
      <c r="D881" s="45" t="s">
        <v>559</v>
      </c>
      <c r="E881" s="48"/>
      <c r="F881" s="47"/>
      <c r="G881" s="80"/>
      <c r="H881" s="217"/>
      <c r="J881" s="51"/>
      <c r="K881" s="51"/>
      <c r="L881" s="51"/>
      <c r="M881" s="51"/>
      <c r="N881" s="51"/>
      <c r="O881" s="51"/>
      <c r="P881" s="51"/>
    </row>
    <row r="882" spans="1:16" s="50" customFormat="1" ht="42.75">
      <c r="A882" s="166"/>
      <c r="B882" s="44"/>
      <c r="C882" s="45" t="s">
        <v>604</v>
      </c>
      <c r="D882" s="45" t="s">
        <v>560</v>
      </c>
      <c r="E882" s="48"/>
      <c r="F882" s="47"/>
      <c r="G882" s="80"/>
      <c r="H882" s="217"/>
      <c r="J882" s="51"/>
      <c r="K882" s="51"/>
      <c r="L882" s="51"/>
      <c r="M882" s="51"/>
      <c r="N882" s="51"/>
      <c r="O882" s="51"/>
      <c r="P882" s="51"/>
    </row>
    <row r="883" spans="1:16" s="50" customFormat="1">
      <c r="A883" s="166"/>
      <c r="B883" s="44"/>
      <c r="C883" s="45" t="s">
        <v>605</v>
      </c>
      <c r="D883" s="45" t="s">
        <v>562</v>
      </c>
      <c r="E883" s="48"/>
      <c r="F883" s="47"/>
      <c r="G883" s="80"/>
      <c r="H883" s="217"/>
      <c r="J883" s="51"/>
      <c r="K883" s="51"/>
      <c r="L883" s="51"/>
      <c r="M883" s="51"/>
      <c r="N883" s="51"/>
      <c r="O883" s="51"/>
      <c r="P883" s="51"/>
    </row>
    <row r="884" spans="1:16" s="50" customFormat="1">
      <c r="A884" s="166"/>
      <c r="B884" s="44"/>
      <c r="C884" s="45">
        <v>2.1</v>
      </c>
      <c r="D884" s="45" t="s">
        <v>564</v>
      </c>
      <c r="E884" s="48"/>
      <c r="F884" s="47"/>
      <c r="G884" s="80"/>
      <c r="H884" s="217"/>
      <c r="J884" s="51"/>
      <c r="K884" s="51"/>
      <c r="L884" s="51"/>
      <c r="M884" s="51"/>
      <c r="N884" s="51"/>
      <c r="O884" s="51"/>
      <c r="P884" s="51"/>
    </row>
    <row r="885" spans="1:16" s="50" customFormat="1" ht="28.5">
      <c r="A885" s="166"/>
      <c r="B885" s="44"/>
      <c r="C885" s="45" t="s">
        <v>585</v>
      </c>
      <c r="D885" s="45" t="s">
        <v>565</v>
      </c>
      <c r="E885" s="48"/>
      <c r="F885" s="47"/>
      <c r="G885" s="80"/>
      <c r="H885" s="217"/>
      <c r="J885" s="51"/>
      <c r="K885" s="51"/>
      <c r="L885" s="51"/>
      <c r="M885" s="51"/>
      <c r="N885" s="51"/>
      <c r="O885" s="51"/>
      <c r="P885" s="51"/>
    </row>
    <row r="886" spans="1:16" s="50" customFormat="1" ht="28.5">
      <c r="A886" s="166"/>
      <c r="B886" s="44"/>
      <c r="C886" s="45" t="s">
        <v>1096</v>
      </c>
      <c r="D886" s="45" t="s">
        <v>569</v>
      </c>
      <c r="E886" s="48"/>
      <c r="F886" s="47"/>
      <c r="G886" s="80"/>
      <c r="H886" s="217"/>
      <c r="J886" s="51"/>
      <c r="K886" s="51"/>
      <c r="L886" s="51"/>
      <c r="M886" s="51"/>
      <c r="N886" s="51"/>
      <c r="O886" s="51"/>
      <c r="P886" s="51"/>
    </row>
    <row r="887" spans="1:16" s="50" customFormat="1" ht="57">
      <c r="A887" s="166"/>
      <c r="B887" s="44"/>
      <c r="C887" s="45" t="s">
        <v>606</v>
      </c>
      <c r="D887" s="45"/>
      <c r="E887" s="48"/>
      <c r="F887" s="47"/>
      <c r="G887" s="80"/>
      <c r="H887" s="217"/>
      <c r="J887" s="51"/>
      <c r="K887" s="51"/>
      <c r="L887" s="51"/>
      <c r="M887" s="51"/>
      <c r="N887" s="51"/>
      <c r="O887" s="51"/>
      <c r="P887" s="51"/>
    </row>
    <row r="888" spans="1:16" s="50" customFormat="1">
      <c r="A888" s="166"/>
      <c r="B888" s="44"/>
      <c r="C888" s="45"/>
      <c r="D888" s="45"/>
      <c r="E888" s="48"/>
      <c r="F888" s="47"/>
      <c r="G888" s="80"/>
      <c r="H888" s="217"/>
      <c r="J888" s="51"/>
      <c r="K888" s="51"/>
      <c r="L888" s="51"/>
      <c r="M888" s="51"/>
      <c r="N888" s="51"/>
      <c r="O888" s="51"/>
      <c r="P888" s="51"/>
    </row>
    <row r="889" spans="1:16" s="50" customFormat="1" ht="15">
      <c r="A889" s="166">
        <v>2</v>
      </c>
      <c r="B889" s="44">
        <v>7</v>
      </c>
      <c r="C889" s="104" t="s">
        <v>607</v>
      </c>
      <c r="D889" s="45" t="s">
        <v>547</v>
      </c>
      <c r="E889" s="48"/>
      <c r="F889" s="47"/>
      <c r="G889" s="80"/>
      <c r="H889" s="217"/>
      <c r="J889" s="51"/>
      <c r="K889" s="51"/>
      <c r="L889" s="51"/>
      <c r="M889" s="51"/>
      <c r="N889" s="51"/>
      <c r="O889" s="51"/>
      <c r="P889" s="51"/>
    </row>
    <row r="890" spans="1:16" s="50" customFormat="1">
      <c r="A890" s="166"/>
      <c r="B890" s="44"/>
      <c r="C890" s="45">
        <v>3</v>
      </c>
      <c r="D890" s="45" t="s">
        <v>8</v>
      </c>
      <c r="E890" s="48">
        <v>3</v>
      </c>
      <c r="F890" s="47" t="s">
        <v>156</v>
      </c>
      <c r="G890" s="80"/>
      <c r="H890" s="217">
        <f>+E890*G890</f>
        <v>0</v>
      </c>
      <c r="J890" s="51"/>
      <c r="K890" s="51"/>
      <c r="L890" s="51"/>
      <c r="M890" s="51"/>
      <c r="N890" s="51"/>
      <c r="O890" s="51"/>
      <c r="P890" s="51"/>
    </row>
    <row r="891" spans="1:16" s="50" customFormat="1" ht="28.5">
      <c r="A891" s="166"/>
      <c r="B891" s="44"/>
      <c r="C891" s="45" t="s">
        <v>730</v>
      </c>
      <c r="D891" s="45" t="s">
        <v>549</v>
      </c>
      <c r="E891" s="48"/>
      <c r="F891" s="47"/>
      <c r="G891" s="80"/>
      <c r="H891" s="217"/>
      <c r="J891" s="51"/>
      <c r="K891" s="51"/>
      <c r="L891" s="51"/>
      <c r="M891" s="51"/>
      <c r="N891" s="51"/>
      <c r="O891" s="51"/>
      <c r="P891" s="51"/>
    </row>
    <row r="892" spans="1:16" s="50" customFormat="1" ht="42.75">
      <c r="A892" s="166"/>
      <c r="B892" s="44"/>
      <c r="C892" s="45" t="s">
        <v>599</v>
      </c>
      <c r="D892" s="45" t="s">
        <v>551</v>
      </c>
      <c r="E892" s="48"/>
      <c r="F892" s="47"/>
      <c r="G892" s="80"/>
      <c r="H892" s="217"/>
      <c r="J892" s="51"/>
      <c r="K892" s="51"/>
      <c r="L892" s="51"/>
      <c r="M892" s="51"/>
      <c r="N892" s="51"/>
      <c r="O892" s="51"/>
      <c r="P892" s="51"/>
    </row>
    <row r="893" spans="1:16" s="50" customFormat="1" ht="28.5">
      <c r="A893" s="166"/>
      <c r="B893" s="44"/>
      <c r="C893" s="45" t="s">
        <v>600</v>
      </c>
      <c r="D893" s="45" t="s">
        <v>553</v>
      </c>
      <c r="E893" s="48"/>
      <c r="F893" s="47"/>
      <c r="G893" s="80"/>
      <c r="H893" s="217"/>
      <c r="J893" s="51"/>
      <c r="K893" s="51"/>
      <c r="L893" s="51"/>
      <c r="M893" s="51"/>
      <c r="N893" s="51"/>
      <c r="O893" s="51"/>
      <c r="P893" s="51"/>
    </row>
    <row r="894" spans="1:16" s="50" customFormat="1">
      <c r="A894" s="166"/>
      <c r="B894" s="44"/>
      <c r="C894" s="45" t="s">
        <v>608</v>
      </c>
      <c r="D894" s="45" t="s">
        <v>555</v>
      </c>
      <c r="E894" s="48"/>
      <c r="F894" s="47"/>
      <c r="G894" s="80"/>
      <c r="H894" s="217"/>
      <c r="J894" s="51"/>
      <c r="K894" s="51"/>
      <c r="L894" s="51"/>
      <c r="M894" s="51"/>
      <c r="N894" s="51"/>
      <c r="O894" s="51"/>
      <c r="P894" s="51"/>
    </row>
    <row r="895" spans="1:16" s="50" customFormat="1">
      <c r="A895" s="166"/>
      <c r="B895" s="44"/>
      <c r="C895" s="45" t="s">
        <v>602</v>
      </c>
      <c r="D895" s="45" t="s">
        <v>557</v>
      </c>
      <c r="E895" s="48"/>
      <c r="F895" s="47"/>
      <c r="G895" s="80"/>
      <c r="H895" s="217"/>
      <c r="J895" s="51"/>
      <c r="K895" s="51"/>
      <c r="L895" s="51"/>
      <c r="M895" s="51"/>
      <c r="N895" s="51"/>
      <c r="O895" s="51"/>
      <c r="P895" s="51"/>
    </row>
    <row r="896" spans="1:16" s="50" customFormat="1" ht="154.5" customHeight="1">
      <c r="A896" s="166"/>
      <c r="B896" s="44"/>
      <c r="C896" s="45" t="s">
        <v>609</v>
      </c>
      <c r="D896" s="45" t="s">
        <v>559</v>
      </c>
      <c r="E896" s="48"/>
      <c r="F896" s="47"/>
      <c r="G896" s="80"/>
      <c r="H896" s="217"/>
      <c r="J896" s="51"/>
      <c r="K896" s="51"/>
      <c r="L896" s="51"/>
      <c r="M896" s="51"/>
      <c r="N896" s="51"/>
      <c r="O896" s="51"/>
      <c r="P896" s="51"/>
    </row>
    <row r="897" spans="1:16" s="50" customFormat="1" ht="42.75">
      <c r="A897" s="166"/>
      <c r="B897" s="44"/>
      <c r="C897" s="45" t="s">
        <v>604</v>
      </c>
      <c r="D897" s="45" t="s">
        <v>560</v>
      </c>
      <c r="E897" s="48"/>
      <c r="F897" s="47"/>
      <c r="G897" s="80"/>
      <c r="H897" s="217"/>
      <c r="J897" s="51"/>
      <c r="K897" s="51"/>
      <c r="L897" s="51"/>
      <c r="M897" s="51"/>
      <c r="N897" s="51"/>
      <c r="O897" s="51"/>
      <c r="P897" s="51"/>
    </row>
    <row r="898" spans="1:16" s="50" customFormat="1">
      <c r="A898" s="166"/>
      <c r="B898" s="44"/>
      <c r="C898" s="45" t="s">
        <v>605</v>
      </c>
      <c r="D898" s="45" t="s">
        <v>562</v>
      </c>
      <c r="E898" s="48"/>
      <c r="F898" s="47"/>
      <c r="G898" s="80"/>
      <c r="H898" s="217"/>
      <c r="J898" s="51"/>
      <c r="K898" s="51"/>
      <c r="L898" s="51"/>
      <c r="M898" s="51"/>
      <c r="N898" s="51"/>
      <c r="O898" s="51"/>
      <c r="P898" s="51"/>
    </row>
    <row r="899" spans="1:16" s="50" customFormat="1">
      <c r="A899" s="166"/>
      <c r="B899" s="44"/>
      <c r="C899" s="45">
        <v>2.1</v>
      </c>
      <c r="D899" s="45" t="s">
        <v>564</v>
      </c>
      <c r="E899" s="48"/>
      <c r="F899" s="47"/>
      <c r="G899" s="80"/>
      <c r="H899" s="217"/>
      <c r="J899" s="51"/>
      <c r="K899" s="51"/>
      <c r="L899" s="51"/>
      <c r="M899" s="51"/>
      <c r="N899" s="51"/>
      <c r="O899" s="51"/>
      <c r="P899" s="51"/>
    </row>
    <row r="900" spans="1:16" s="50" customFormat="1" ht="19.5" customHeight="1">
      <c r="A900" s="166"/>
      <c r="B900" s="44"/>
      <c r="C900" s="45" t="s">
        <v>585</v>
      </c>
      <c r="D900" s="45" t="s">
        <v>565</v>
      </c>
      <c r="E900" s="48"/>
      <c r="F900" s="47"/>
      <c r="G900" s="80"/>
      <c r="H900" s="217"/>
      <c r="J900" s="51"/>
      <c r="K900" s="51"/>
      <c r="L900" s="51"/>
      <c r="M900" s="51"/>
      <c r="N900" s="51"/>
      <c r="O900" s="51"/>
      <c r="P900" s="51"/>
    </row>
    <row r="901" spans="1:16" s="50" customFormat="1" ht="28.5">
      <c r="A901" s="166"/>
      <c r="B901" s="44"/>
      <c r="C901" s="45" t="s">
        <v>1097</v>
      </c>
      <c r="D901" s="45" t="s">
        <v>569</v>
      </c>
      <c r="E901" s="48"/>
      <c r="F901" s="47"/>
      <c r="G901" s="80"/>
      <c r="H901" s="217"/>
      <c r="J901" s="51"/>
      <c r="K901" s="51"/>
      <c r="L901" s="51"/>
      <c r="M901" s="51"/>
      <c r="N901" s="51"/>
      <c r="O901" s="51"/>
      <c r="P901" s="51"/>
    </row>
    <row r="902" spans="1:16" s="50" customFormat="1" ht="57">
      <c r="A902" s="166"/>
      <c r="B902" s="44"/>
      <c r="C902" s="45" t="s">
        <v>610</v>
      </c>
      <c r="D902" s="45"/>
      <c r="E902" s="48"/>
      <c r="F902" s="47"/>
      <c r="G902" s="80"/>
      <c r="H902" s="217"/>
      <c r="J902" s="51"/>
      <c r="K902" s="51"/>
      <c r="L902" s="51"/>
      <c r="M902" s="51"/>
      <c r="N902" s="51"/>
      <c r="O902" s="51"/>
      <c r="P902" s="51"/>
    </row>
    <row r="903" spans="1:16" s="50" customFormat="1">
      <c r="A903" s="166"/>
      <c r="B903" s="44"/>
      <c r="C903" s="45"/>
      <c r="D903" s="45"/>
      <c r="E903" s="48"/>
      <c r="F903" s="47"/>
      <c r="G903" s="80"/>
      <c r="H903" s="217"/>
      <c r="J903" s="51"/>
      <c r="K903" s="51"/>
      <c r="L903" s="51"/>
      <c r="M903" s="51"/>
      <c r="N903" s="51"/>
      <c r="O903" s="51"/>
      <c r="P903" s="51"/>
    </row>
    <row r="904" spans="1:16" s="50" customFormat="1" ht="15">
      <c r="A904" s="166">
        <v>2</v>
      </c>
      <c r="B904" s="44">
        <v>8</v>
      </c>
      <c r="C904" s="104" t="s">
        <v>611</v>
      </c>
      <c r="D904" s="45" t="s">
        <v>547</v>
      </c>
      <c r="E904" s="48"/>
      <c r="F904" s="47"/>
      <c r="G904" s="80"/>
      <c r="H904" s="217"/>
      <c r="J904" s="51"/>
      <c r="K904" s="51"/>
      <c r="L904" s="51"/>
      <c r="M904" s="51"/>
      <c r="N904" s="51"/>
      <c r="O904" s="51"/>
      <c r="P904" s="51"/>
    </row>
    <row r="905" spans="1:16" s="50" customFormat="1">
      <c r="A905" s="166"/>
      <c r="B905" s="44"/>
      <c r="C905" s="45">
        <v>1</v>
      </c>
      <c r="D905" s="45" t="s">
        <v>8</v>
      </c>
      <c r="E905" s="48">
        <v>1</v>
      </c>
      <c r="F905" s="47" t="s">
        <v>156</v>
      </c>
      <c r="G905" s="80"/>
      <c r="H905" s="217">
        <f>+E905*G905</f>
        <v>0</v>
      </c>
      <c r="J905" s="51"/>
      <c r="K905" s="51"/>
      <c r="L905" s="51"/>
      <c r="M905" s="51"/>
      <c r="N905" s="51"/>
      <c r="O905" s="51"/>
      <c r="P905" s="51"/>
    </row>
    <row r="906" spans="1:16" s="50" customFormat="1">
      <c r="A906" s="166"/>
      <c r="B906" s="44"/>
      <c r="C906" s="45" t="s">
        <v>612</v>
      </c>
      <c r="D906" s="45" t="s">
        <v>549</v>
      </c>
      <c r="E906" s="48"/>
      <c r="F906" s="47"/>
      <c r="G906" s="80"/>
      <c r="H906" s="217"/>
      <c r="J906" s="51"/>
      <c r="K906" s="51"/>
      <c r="L906" s="51"/>
      <c r="M906" s="51"/>
      <c r="N906" s="51"/>
      <c r="O906" s="51"/>
      <c r="P906" s="51"/>
    </row>
    <row r="907" spans="1:16" s="50" customFormat="1" ht="42.75">
      <c r="A907" s="166"/>
      <c r="B907" s="44"/>
      <c r="C907" s="45" t="s">
        <v>613</v>
      </c>
      <c r="D907" s="45" t="s">
        <v>551</v>
      </c>
      <c r="E907" s="48"/>
      <c r="F907" s="47"/>
      <c r="G907" s="80"/>
      <c r="H907" s="217"/>
      <c r="J907" s="51"/>
      <c r="K907" s="51"/>
      <c r="L907" s="51"/>
      <c r="M907" s="51"/>
      <c r="N907" s="51"/>
      <c r="O907" s="51"/>
      <c r="P907" s="51"/>
    </row>
    <row r="908" spans="1:16" s="50" customFormat="1" ht="28.5">
      <c r="A908" s="166"/>
      <c r="B908" s="44"/>
      <c r="C908" s="45" t="s">
        <v>600</v>
      </c>
      <c r="D908" s="45" t="s">
        <v>553</v>
      </c>
      <c r="E908" s="48"/>
      <c r="F908" s="47"/>
      <c r="G908" s="80"/>
      <c r="H908" s="217"/>
      <c r="J908" s="51"/>
      <c r="K908" s="51"/>
      <c r="L908" s="51"/>
      <c r="M908" s="51"/>
      <c r="N908" s="51"/>
      <c r="O908" s="51"/>
      <c r="P908" s="51"/>
    </row>
    <row r="909" spans="1:16" s="50" customFormat="1">
      <c r="A909" s="166"/>
      <c r="B909" s="44"/>
      <c r="C909" s="45" t="s">
        <v>614</v>
      </c>
      <c r="D909" s="45" t="s">
        <v>555</v>
      </c>
      <c r="E909" s="48"/>
      <c r="F909" s="47"/>
      <c r="G909" s="80"/>
      <c r="H909" s="217"/>
      <c r="J909" s="51"/>
      <c r="K909" s="51"/>
      <c r="L909" s="51"/>
      <c r="M909" s="51"/>
      <c r="N909" s="51"/>
      <c r="O909" s="51"/>
      <c r="P909" s="51"/>
    </row>
    <row r="910" spans="1:16" s="50" customFormat="1">
      <c r="A910" s="166"/>
      <c r="B910" s="44"/>
      <c r="C910" s="45" t="s">
        <v>602</v>
      </c>
      <c r="D910" s="45" t="s">
        <v>557</v>
      </c>
      <c r="E910" s="48"/>
      <c r="F910" s="47"/>
      <c r="G910" s="80"/>
      <c r="H910" s="217"/>
      <c r="J910" s="51"/>
      <c r="K910" s="51"/>
      <c r="L910" s="51"/>
      <c r="M910" s="51"/>
      <c r="N910" s="51"/>
      <c r="O910" s="51"/>
      <c r="P910" s="51"/>
    </row>
    <row r="911" spans="1:16" s="50" customFormat="1" ht="153" customHeight="1">
      <c r="A911" s="166"/>
      <c r="B911" s="44"/>
      <c r="C911" s="45" t="s">
        <v>615</v>
      </c>
      <c r="D911" s="45" t="s">
        <v>559</v>
      </c>
      <c r="E911" s="48"/>
      <c r="F911" s="47"/>
      <c r="G911" s="80"/>
      <c r="H911" s="217"/>
      <c r="J911" s="51"/>
      <c r="K911" s="51"/>
      <c r="L911" s="51"/>
      <c r="M911" s="51"/>
      <c r="N911" s="51"/>
      <c r="O911" s="51"/>
      <c r="P911" s="51"/>
    </row>
    <row r="912" spans="1:16" s="50" customFormat="1" ht="42.75">
      <c r="A912" s="166"/>
      <c r="B912" s="44"/>
      <c r="C912" s="45" t="s">
        <v>604</v>
      </c>
      <c r="D912" s="45" t="s">
        <v>560</v>
      </c>
      <c r="E912" s="48"/>
      <c r="F912" s="47"/>
      <c r="G912" s="80"/>
      <c r="H912" s="217"/>
      <c r="J912" s="51"/>
      <c r="K912" s="51"/>
      <c r="L912" s="51"/>
      <c r="M912" s="51"/>
      <c r="N912" s="51"/>
      <c r="O912" s="51"/>
      <c r="P912" s="51"/>
    </row>
    <row r="913" spans="1:16" s="50" customFormat="1">
      <c r="A913" s="166"/>
      <c r="B913" s="44"/>
      <c r="C913" s="45" t="s">
        <v>605</v>
      </c>
      <c r="D913" s="45" t="s">
        <v>562</v>
      </c>
      <c r="E913" s="48"/>
      <c r="F913" s="47"/>
      <c r="G913" s="80"/>
      <c r="H913" s="217"/>
      <c r="J913" s="51"/>
      <c r="K913" s="51"/>
      <c r="L913" s="51"/>
      <c r="M913" s="51"/>
      <c r="N913" s="51"/>
      <c r="O913" s="51"/>
      <c r="P913" s="51"/>
    </row>
    <row r="914" spans="1:16" s="50" customFormat="1">
      <c r="A914" s="166"/>
      <c r="B914" s="44"/>
      <c r="C914" s="45">
        <v>2.1</v>
      </c>
      <c r="D914" s="45" t="s">
        <v>564</v>
      </c>
      <c r="E914" s="48"/>
      <c r="F914" s="47"/>
      <c r="G914" s="80"/>
      <c r="H914" s="217"/>
      <c r="J914" s="51"/>
      <c r="K914" s="51"/>
      <c r="L914" s="51"/>
      <c r="M914" s="51"/>
      <c r="N914" s="51"/>
      <c r="O914" s="51"/>
      <c r="P914" s="51"/>
    </row>
    <row r="915" spans="1:16" s="50" customFormat="1" ht="28.5">
      <c r="A915" s="166"/>
      <c r="B915" s="44"/>
      <c r="C915" s="45" t="s">
        <v>585</v>
      </c>
      <c r="D915" s="45" t="s">
        <v>565</v>
      </c>
      <c r="E915" s="48"/>
      <c r="F915" s="47"/>
      <c r="G915" s="80"/>
      <c r="H915" s="217"/>
      <c r="J915" s="51"/>
      <c r="K915" s="51"/>
      <c r="L915" s="51"/>
      <c r="M915" s="51"/>
      <c r="N915" s="51"/>
      <c r="O915" s="51"/>
      <c r="P915" s="51"/>
    </row>
    <row r="916" spans="1:16" s="50" customFormat="1" ht="57">
      <c r="A916" s="166"/>
      <c r="B916" s="44"/>
      <c r="C916" s="45" t="s">
        <v>610</v>
      </c>
      <c r="D916" s="45"/>
      <c r="E916" s="48"/>
      <c r="F916" s="47"/>
      <c r="G916" s="80"/>
      <c r="H916" s="217"/>
      <c r="J916" s="51"/>
      <c r="K916" s="51"/>
      <c r="L916" s="51"/>
      <c r="M916" s="51"/>
      <c r="N916" s="51"/>
      <c r="O916" s="51"/>
      <c r="P916" s="51"/>
    </row>
    <row r="917" spans="1:16" s="50" customFormat="1">
      <c r="A917" s="166"/>
      <c r="B917" s="44"/>
      <c r="C917" s="45"/>
      <c r="D917" s="45"/>
      <c r="E917" s="48"/>
      <c r="F917" s="47"/>
      <c r="G917" s="80"/>
      <c r="H917" s="217"/>
      <c r="J917" s="51"/>
      <c r="K917" s="51"/>
      <c r="L917" s="51"/>
      <c r="M917" s="51"/>
      <c r="N917" s="51"/>
      <c r="O917" s="51"/>
      <c r="P917" s="51"/>
    </row>
    <row r="918" spans="1:16" s="50" customFormat="1" ht="15">
      <c r="A918" s="166">
        <v>2</v>
      </c>
      <c r="B918" s="44">
        <v>9</v>
      </c>
      <c r="C918" s="104" t="s">
        <v>616</v>
      </c>
      <c r="D918" s="45" t="s">
        <v>547</v>
      </c>
      <c r="E918" s="48"/>
      <c r="F918" s="47"/>
      <c r="G918" s="80"/>
      <c r="H918" s="217"/>
      <c r="J918" s="51"/>
      <c r="K918" s="51"/>
      <c r="L918" s="51"/>
      <c r="M918" s="51"/>
      <c r="N918" s="51"/>
      <c r="O918" s="51"/>
      <c r="P918" s="51"/>
    </row>
    <row r="919" spans="1:16" s="50" customFormat="1">
      <c r="A919" s="166"/>
      <c r="B919" s="44"/>
      <c r="C919" s="45">
        <v>5</v>
      </c>
      <c r="D919" s="45" t="s">
        <v>8</v>
      </c>
      <c r="E919" s="48">
        <v>5</v>
      </c>
      <c r="F919" s="47" t="s">
        <v>156</v>
      </c>
      <c r="G919" s="80"/>
      <c r="H919" s="217">
        <f>+E919*G919</f>
        <v>0</v>
      </c>
      <c r="J919" s="51"/>
      <c r="K919" s="51"/>
      <c r="L919" s="51"/>
      <c r="M919" s="51"/>
      <c r="N919" s="51"/>
      <c r="O919" s="51"/>
      <c r="P919" s="51"/>
    </row>
    <row r="920" spans="1:16" s="50" customFormat="1" ht="28.5">
      <c r="A920" s="166"/>
      <c r="B920" s="44"/>
      <c r="C920" s="45" t="s">
        <v>717</v>
      </c>
      <c r="D920" s="45" t="s">
        <v>549</v>
      </c>
      <c r="E920" s="48"/>
      <c r="F920" s="47"/>
      <c r="G920" s="80"/>
      <c r="H920" s="217"/>
      <c r="J920" s="51"/>
      <c r="K920" s="51"/>
      <c r="L920" s="51"/>
      <c r="M920" s="51"/>
      <c r="N920" s="51"/>
      <c r="O920" s="51"/>
      <c r="P920" s="51"/>
    </row>
    <row r="921" spans="1:16" s="50" customFormat="1" ht="42.75">
      <c r="A921" s="166"/>
      <c r="B921" s="44"/>
      <c r="C921" s="45" t="s">
        <v>599</v>
      </c>
      <c r="D921" s="45" t="s">
        <v>551</v>
      </c>
      <c r="E921" s="48"/>
      <c r="F921" s="47"/>
      <c r="G921" s="80"/>
      <c r="H921" s="217"/>
      <c r="J921" s="51"/>
      <c r="K921" s="51"/>
      <c r="L921" s="51"/>
      <c r="M921" s="51"/>
      <c r="N921" s="51"/>
      <c r="O921" s="51"/>
      <c r="P921" s="51"/>
    </row>
    <row r="922" spans="1:16" s="50" customFormat="1" ht="28.5">
      <c r="A922" s="166"/>
      <c r="B922" s="44"/>
      <c r="C922" s="45" t="s">
        <v>600</v>
      </c>
      <c r="D922" s="45" t="s">
        <v>553</v>
      </c>
      <c r="E922" s="48"/>
      <c r="F922" s="47"/>
      <c r="G922" s="80"/>
      <c r="H922" s="217"/>
      <c r="J922" s="51"/>
      <c r="K922" s="51"/>
      <c r="L922" s="51"/>
      <c r="M922" s="51"/>
      <c r="N922" s="51"/>
      <c r="O922" s="51"/>
      <c r="P922" s="51"/>
    </row>
    <row r="923" spans="1:16" s="50" customFormat="1">
      <c r="A923" s="166"/>
      <c r="B923" s="44"/>
      <c r="C923" s="45" t="s">
        <v>617</v>
      </c>
      <c r="D923" s="45" t="s">
        <v>555</v>
      </c>
      <c r="E923" s="48"/>
      <c r="F923" s="47"/>
      <c r="G923" s="80"/>
      <c r="H923" s="217"/>
      <c r="J923" s="51"/>
      <c r="K923" s="51"/>
      <c r="L923" s="51"/>
      <c r="M923" s="51"/>
      <c r="N923" s="51"/>
      <c r="O923" s="51"/>
      <c r="P923" s="51"/>
    </row>
    <row r="924" spans="1:16" s="50" customFormat="1">
      <c r="A924" s="166"/>
      <c r="B924" s="44"/>
      <c r="C924" s="45" t="s">
        <v>602</v>
      </c>
      <c r="D924" s="45" t="s">
        <v>557</v>
      </c>
      <c r="E924" s="48"/>
      <c r="F924" s="47"/>
      <c r="G924" s="80"/>
      <c r="H924" s="217"/>
      <c r="J924" s="51"/>
      <c r="K924" s="51"/>
      <c r="L924" s="51"/>
      <c r="M924" s="51"/>
      <c r="N924" s="51"/>
      <c r="O924" s="51"/>
      <c r="P924" s="51"/>
    </row>
    <row r="925" spans="1:16" s="50" customFormat="1" ht="226.5" customHeight="1">
      <c r="A925" s="166"/>
      <c r="B925" s="44"/>
      <c r="C925" s="45" t="s">
        <v>718</v>
      </c>
      <c r="D925" s="45" t="s">
        <v>559</v>
      </c>
      <c r="E925" s="48"/>
      <c r="F925" s="47"/>
      <c r="G925" s="80"/>
      <c r="H925" s="217"/>
      <c r="J925" s="51"/>
      <c r="K925" s="51"/>
      <c r="L925" s="51"/>
      <c r="M925" s="51"/>
      <c r="N925" s="51"/>
      <c r="O925" s="51"/>
      <c r="P925" s="51"/>
    </row>
    <row r="926" spans="1:16" s="50" customFormat="1" ht="42.75">
      <c r="A926" s="166"/>
      <c r="B926" s="44"/>
      <c r="C926" s="45" t="s">
        <v>604</v>
      </c>
      <c r="D926" s="45" t="s">
        <v>560</v>
      </c>
      <c r="E926" s="48"/>
      <c r="F926" s="47"/>
      <c r="G926" s="80"/>
      <c r="H926" s="217"/>
      <c r="J926" s="51"/>
      <c r="K926" s="51"/>
      <c r="L926" s="51"/>
      <c r="M926" s="51"/>
      <c r="N926" s="51"/>
      <c r="O926" s="51"/>
      <c r="P926" s="51"/>
    </row>
    <row r="927" spans="1:16" s="50" customFormat="1">
      <c r="A927" s="166"/>
      <c r="B927" s="44"/>
      <c r="C927" s="45" t="s">
        <v>605</v>
      </c>
      <c r="D927" s="45" t="s">
        <v>562</v>
      </c>
      <c r="E927" s="48"/>
      <c r="F927" s="47"/>
      <c r="G927" s="80"/>
      <c r="H927" s="217"/>
      <c r="J927" s="51"/>
      <c r="K927" s="51"/>
      <c r="L927" s="51"/>
      <c r="M927" s="51"/>
      <c r="N927" s="51"/>
      <c r="O927" s="51"/>
      <c r="P927" s="51"/>
    </row>
    <row r="928" spans="1:16" s="50" customFormat="1">
      <c r="A928" s="166"/>
      <c r="B928" s="44"/>
      <c r="C928" s="45">
        <v>2.1</v>
      </c>
      <c r="D928" s="45" t="s">
        <v>564</v>
      </c>
      <c r="E928" s="48"/>
      <c r="F928" s="47"/>
      <c r="G928" s="80"/>
      <c r="H928" s="217"/>
      <c r="J928" s="51"/>
      <c r="K928" s="51"/>
      <c r="L928" s="51"/>
      <c r="M928" s="51"/>
      <c r="N928" s="51"/>
      <c r="O928" s="51"/>
      <c r="P928" s="51"/>
    </row>
    <row r="929" spans="1:16" s="50" customFormat="1" ht="28.5">
      <c r="A929" s="166"/>
      <c r="B929" s="44"/>
      <c r="C929" s="45" t="s">
        <v>578</v>
      </c>
      <c r="D929" s="45" t="s">
        <v>565</v>
      </c>
      <c r="E929" s="48"/>
      <c r="F929" s="47"/>
      <c r="G929" s="80"/>
      <c r="H929" s="217"/>
      <c r="J929" s="51"/>
      <c r="K929" s="51"/>
      <c r="L929" s="51"/>
      <c r="M929" s="51"/>
      <c r="N929" s="51"/>
      <c r="O929" s="51"/>
      <c r="P929" s="51"/>
    </row>
    <row r="930" spans="1:16" s="50" customFormat="1" ht="57">
      <c r="A930" s="166"/>
      <c r="B930" s="44"/>
      <c r="C930" s="45" t="s">
        <v>610</v>
      </c>
      <c r="D930" s="45"/>
      <c r="E930" s="48"/>
      <c r="F930" s="47"/>
      <c r="G930" s="80"/>
      <c r="H930" s="217"/>
      <c r="J930" s="51"/>
      <c r="K930" s="51"/>
      <c r="L930" s="51"/>
      <c r="M930" s="51"/>
      <c r="N930" s="51"/>
      <c r="O930" s="51"/>
      <c r="P930" s="51"/>
    </row>
    <row r="931" spans="1:16" s="50" customFormat="1">
      <c r="A931" s="166"/>
      <c r="B931" s="44"/>
      <c r="C931" s="45"/>
      <c r="D931" s="45"/>
      <c r="E931" s="48"/>
      <c r="F931" s="47"/>
      <c r="G931" s="80"/>
      <c r="H931" s="217"/>
      <c r="J931" s="51"/>
      <c r="K931" s="51"/>
      <c r="L931" s="51"/>
      <c r="M931" s="51"/>
      <c r="N931" s="51"/>
      <c r="O931" s="51"/>
      <c r="P931" s="51"/>
    </row>
    <row r="932" spans="1:16" s="50" customFormat="1" ht="15">
      <c r="A932" s="166">
        <v>2</v>
      </c>
      <c r="B932" s="44">
        <v>10</v>
      </c>
      <c r="C932" s="104" t="s">
        <v>618</v>
      </c>
      <c r="D932" s="45" t="s">
        <v>547</v>
      </c>
      <c r="E932" s="48"/>
      <c r="F932" s="47"/>
      <c r="G932" s="80"/>
      <c r="H932" s="217"/>
      <c r="J932" s="51"/>
      <c r="K932" s="51"/>
      <c r="L932" s="51"/>
      <c r="M932" s="51"/>
      <c r="N932" s="51"/>
      <c r="O932" s="51"/>
      <c r="P932" s="51"/>
    </row>
    <row r="933" spans="1:16" s="50" customFormat="1">
      <c r="A933" s="166"/>
      <c r="B933" s="44"/>
      <c r="C933" s="45">
        <v>1</v>
      </c>
      <c r="D933" s="45" t="s">
        <v>8</v>
      </c>
      <c r="E933" s="48">
        <v>1</v>
      </c>
      <c r="F933" s="47" t="s">
        <v>156</v>
      </c>
      <c r="G933" s="80"/>
      <c r="H933" s="217">
        <f>+E933*G933</f>
        <v>0</v>
      </c>
      <c r="J933" s="51"/>
      <c r="K933" s="51"/>
      <c r="L933" s="51"/>
      <c r="M933" s="51"/>
      <c r="N933" s="51"/>
      <c r="O933" s="51"/>
      <c r="P933" s="51"/>
    </row>
    <row r="934" spans="1:16" s="50" customFormat="1" ht="28.5">
      <c r="A934" s="166"/>
      <c r="B934" s="44"/>
      <c r="C934" s="45" t="s">
        <v>719</v>
      </c>
      <c r="D934" s="45" t="s">
        <v>549</v>
      </c>
      <c r="E934" s="48"/>
      <c r="F934" s="47"/>
      <c r="G934" s="80"/>
      <c r="H934" s="217"/>
      <c r="J934" s="51"/>
      <c r="K934" s="51"/>
      <c r="L934" s="51"/>
      <c r="M934" s="51"/>
      <c r="N934" s="51"/>
      <c r="O934" s="51"/>
      <c r="P934" s="51"/>
    </row>
    <row r="935" spans="1:16" s="50" customFormat="1" ht="42.75">
      <c r="A935" s="166"/>
      <c r="B935" s="44"/>
      <c r="C935" s="45" t="s">
        <v>599</v>
      </c>
      <c r="D935" s="45" t="s">
        <v>551</v>
      </c>
      <c r="E935" s="48"/>
      <c r="F935" s="47"/>
      <c r="G935" s="80"/>
      <c r="H935" s="217"/>
      <c r="J935" s="51"/>
      <c r="K935" s="51"/>
      <c r="L935" s="51"/>
      <c r="M935" s="51"/>
      <c r="N935" s="51"/>
      <c r="O935" s="51"/>
      <c r="P935" s="51"/>
    </row>
    <row r="936" spans="1:16" s="50" customFormat="1" ht="28.5">
      <c r="A936" s="166"/>
      <c r="B936" s="44"/>
      <c r="C936" s="45" t="s">
        <v>600</v>
      </c>
      <c r="D936" s="45" t="s">
        <v>553</v>
      </c>
      <c r="E936" s="48"/>
      <c r="F936" s="47"/>
      <c r="G936" s="80"/>
      <c r="H936" s="217"/>
      <c r="J936" s="51"/>
      <c r="K936" s="51"/>
      <c r="L936" s="51"/>
      <c r="M936" s="51"/>
      <c r="N936" s="51"/>
      <c r="O936" s="51"/>
      <c r="P936" s="51"/>
    </row>
    <row r="937" spans="1:16" s="50" customFormat="1">
      <c r="A937" s="166"/>
      <c r="B937" s="44"/>
      <c r="C937" s="45" t="s">
        <v>608</v>
      </c>
      <c r="D937" s="45" t="s">
        <v>555</v>
      </c>
      <c r="E937" s="48"/>
      <c r="F937" s="47"/>
      <c r="G937" s="80"/>
      <c r="H937" s="217"/>
      <c r="J937" s="51"/>
      <c r="K937" s="51"/>
      <c r="L937" s="51"/>
      <c r="M937" s="51"/>
      <c r="N937" s="51"/>
      <c r="O937" s="51"/>
      <c r="P937" s="51"/>
    </row>
    <row r="938" spans="1:16" s="50" customFormat="1">
      <c r="A938" s="166"/>
      <c r="B938" s="44"/>
      <c r="C938" s="45" t="s">
        <v>602</v>
      </c>
      <c r="D938" s="45" t="s">
        <v>557</v>
      </c>
      <c r="E938" s="48"/>
      <c r="F938" s="47"/>
      <c r="G938" s="80"/>
      <c r="H938" s="217"/>
      <c r="J938" s="51"/>
      <c r="K938" s="51"/>
      <c r="L938" s="51"/>
      <c r="M938" s="51"/>
      <c r="N938" s="51"/>
      <c r="O938" s="51"/>
      <c r="P938" s="51"/>
    </row>
    <row r="939" spans="1:16" s="50" customFormat="1" ht="198" customHeight="1">
      <c r="A939" s="166"/>
      <c r="B939" s="44"/>
      <c r="C939" s="45" t="s">
        <v>720</v>
      </c>
      <c r="D939" s="45" t="s">
        <v>559</v>
      </c>
      <c r="E939" s="48"/>
      <c r="F939" s="47"/>
      <c r="G939" s="80"/>
      <c r="H939" s="217"/>
      <c r="J939" s="51"/>
      <c r="K939" s="51"/>
      <c r="L939" s="51"/>
      <c r="M939" s="51"/>
      <c r="N939" s="51"/>
      <c r="O939" s="51"/>
      <c r="P939" s="51"/>
    </row>
    <row r="940" spans="1:16" s="50" customFormat="1" ht="42.75">
      <c r="A940" s="166"/>
      <c r="B940" s="44"/>
      <c r="C940" s="45" t="s">
        <v>604</v>
      </c>
      <c r="D940" s="45" t="s">
        <v>560</v>
      </c>
      <c r="E940" s="48"/>
      <c r="F940" s="47"/>
      <c r="G940" s="80"/>
      <c r="H940" s="217"/>
      <c r="J940" s="51"/>
      <c r="K940" s="51"/>
      <c r="L940" s="51"/>
      <c r="M940" s="51"/>
      <c r="N940" s="51"/>
      <c r="O940" s="51"/>
      <c r="P940" s="51"/>
    </row>
    <row r="941" spans="1:16" s="50" customFormat="1">
      <c r="A941" s="166"/>
      <c r="B941" s="44"/>
      <c r="C941" s="45" t="s">
        <v>605</v>
      </c>
      <c r="D941" s="45" t="s">
        <v>562</v>
      </c>
      <c r="E941" s="48"/>
      <c r="F941" s="47"/>
      <c r="G941" s="80"/>
      <c r="H941" s="217"/>
      <c r="J941" s="51"/>
      <c r="K941" s="51"/>
      <c r="L941" s="51"/>
      <c r="M941" s="51"/>
      <c r="N941" s="51"/>
      <c r="O941" s="51"/>
      <c r="P941" s="51"/>
    </row>
    <row r="942" spans="1:16" s="50" customFormat="1">
      <c r="A942" s="166"/>
      <c r="B942" s="44"/>
      <c r="C942" s="45">
        <v>2.1</v>
      </c>
      <c r="D942" s="45" t="s">
        <v>564</v>
      </c>
      <c r="E942" s="48"/>
      <c r="F942" s="47"/>
      <c r="G942" s="80"/>
      <c r="H942" s="217"/>
      <c r="J942" s="51"/>
      <c r="K942" s="51"/>
      <c r="L942" s="51"/>
      <c r="M942" s="51"/>
      <c r="N942" s="51"/>
      <c r="O942" s="51"/>
      <c r="P942" s="51"/>
    </row>
    <row r="943" spans="1:16" s="50" customFormat="1" ht="28.5">
      <c r="A943" s="166"/>
      <c r="B943" s="44"/>
      <c r="C943" s="45" t="s">
        <v>585</v>
      </c>
      <c r="D943" s="45" t="s">
        <v>565</v>
      </c>
      <c r="E943" s="48"/>
      <c r="F943" s="47"/>
      <c r="G943" s="80"/>
      <c r="H943" s="217"/>
      <c r="J943" s="51"/>
      <c r="K943" s="51"/>
      <c r="L943" s="51"/>
      <c r="M943" s="51"/>
      <c r="N943" s="51"/>
      <c r="O943" s="51"/>
      <c r="P943" s="51"/>
    </row>
    <row r="944" spans="1:16" s="50" customFormat="1" ht="57">
      <c r="A944" s="166"/>
      <c r="B944" s="44"/>
      <c r="C944" s="45" t="s">
        <v>610</v>
      </c>
      <c r="D944" s="45"/>
      <c r="E944" s="48"/>
      <c r="F944" s="47"/>
      <c r="G944" s="80"/>
      <c r="H944" s="217"/>
      <c r="J944" s="51"/>
      <c r="K944" s="51"/>
      <c r="L944" s="51"/>
      <c r="M944" s="51"/>
      <c r="N944" s="51"/>
      <c r="O944" s="51"/>
      <c r="P944" s="51"/>
    </row>
    <row r="945" spans="1:16" s="50" customFormat="1">
      <c r="A945" s="166"/>
      <c r="B945" s="44"/>
      <c r="C945" s="45"/>
      <c r="D945" s="45"/>
      <c r="E945" s="48"/>
      <c r="F945" s="47"/>
      <c r="G945" s="80"/>
      <c r="H945" s="217"/>
      <c r="J945" s="51"/>
      <c r="K945" s="51"/>
      <c r="L945" s="51"/>
      <c r="M945" s="51"/>
      <c r="N945" s="51"/>
      <c r="O945" s="51"/>
      <c r="P945" s="51"/>
    </row>
    <row r="946" spans="1:16" s="50" customFormat="1" ht="15">
      <c r="A946" s="166">
        <v>2</v>
      </c>
      <c r="B946" s="44">
        <v>11</v>
      </c>
      <c r="C946" s="104" t="s">
        <v>619</v>
      </c>
      <c r="D946" s="45" t="s">
        <v>547</v>
      </c>
      <c r="E946" s="48"/>
      <c r="F946" s="47"/>
      <c r="G946" s="80"/>
      <c r="H946" s="217"/>
      <c r="J946" s="51"/>
      <c r="K946" s="51"/>
      <c r="L946" s="51"/>
      <c r="M946" s="51"/>
      <c r="N946" s="51"/>
      <c r="O946" s="51"/>
      <c r="P946" s="51"/>
    </row>
    <row r="947" spans="1:16" s="50" customFormat="1">
      <c r="A947" s="166"/>
      <c r="B947" s="44"/>
      <c r="C947" s="45">
        <v>5</v>
      </c>
      <c r="D947" s="45" t="s">
        <v>8</v>
      </c>
      <c r="E947" s="48">
        <v>5</v>
      </c>
      <c r="F947" s="47" t="s">
        <v>156</v>
      </c>
      <c r="G947" s="80"/>
      <c r="H947" s="217">
        <f>+E947*G947</f>
        <v>0</v>
      </c>
      <c r="J947" s="51"/>
      <c r="K947" s="51"/>
      <c r="L947" s="51"/>
      <c r="M947" s="51"/>
      <c r="N947" s="51"/>
      <c r="O947" s="51"/>
      <c r="P947" s="51"/>
    </row>
    <row r="948" spans="1:16" s="50" customFormat="1" ht="28.5">
      <c r="A948" s="166"/>
      <c r="B948" s="44"/>
      <c r="C948" s="45" t="s">
        <v>620</v>
      </c>
      <c r="D948" s="45" t="s">
        <v>549</v>
      </c>
      <c r="E948" s="48"/>
      <c r="F948" s="47"/>
      <c r="G948" s="80"/>
      <c r="H948" s="217"/>
      <c r="J948" s="51"/>
      <c r="K948" s="51"/>
      <c r="L948" s="51"/>
      <c r="M948" s="51"/>
      <c r="N948" s="51"/>
      <c r="O948" s="51"/>
      <c r="P948" s="51"/>
    </row>
    <row r="949" spans="1:16" s="50" customFormat="1" ht="42.75">
      <c r="A949" s="166"/>
      <c r="B949" s="44"/>
      <c r="C949" s="45" t="s">
        <v>599</v>
      </c>
      <c r="D949" s="45" t="s">
        <v>551</v>
      </c>
      <c r="E949" s="48"/>
      <c r="F949" s="47"/>
      <c r="G949" s="80"/>
      <c r="H949" s="217"/>
      <c r="J949" s="51"/>
      <c r="K949" s="51"/>
      <c r="L949" s="51"/>
      <c r="M949" s="51"/>
      <c r="N949" s="51"/>
      <c r="O949" s="51"/>
      <c r="P949" s="51"/>
    </row>
    <row r="950" spans="1:16" s="50" customFormat="1" ht="28.5">
      <c r="A950" s="166"/>
      <c r="B950" s="44"/>
      <c r="C950" s="45" t="s">
        <v>600</v>
      </c>
      <c r="D950" s="45" t="s">
        <v>553</v>
      </c>
      <c r="E950" s="48"/>
      <c r="F950" s="47"/>
      <c r="G950" s="80"/>
      <c r="H950" s="217"/>
      <c r="J950" s="51"/>
      <c r="K950" s="51"/>
      <c r="L950" s="51"/>
      <c r="M950" s="51"/>
      <c r="N950" s="51"/>
      <c r="O950" s="51"/>
      <c r="P950" s="51"/>
    </row>
    <row r="951" spans="1:16" s="50" customFormat="1">
      <c r="A951" s="166"/>
      <c r="B951" s="44"/>
      <c r="C951" s="45" t="s">
        <v>617</v>
      </c>
      <c r="D951" s="45" t="s">
        <v>555</v>
      </c>
      <c r="E951" s="48"/>
      <c r="F951" s="47"/>
      <c r="G951" s="80"/>
      <c r="H951" s="217"/>
      <c r="J951" s="51"/>
      <c r="K951" s="51"/>
      <c r="L951" s="51"/>
      <c r="M951" s="51"/>
      <c r="N951" s="51"/>
      <c r="O951" s="51"/>
      <c r="P951" s="51"/>
    </row>
    <row r="952" spans="1:16" s="50" customFormat="1">
      <c r="A952" s="166"/>
      <c r="B952" s="44"/>
      <c r="C952" s="45" t="s">
        <v>602</v>
      </c>
      <c r="D952" s="45" t="s">
        <v>557</v>
      </c>
      <c r="E952" s="48"/>
      <c r="F952" s="47"/>
      <c r="G952" s="80"/>
      <c r="H952" s="217"/>
      <c r="J952" s="51"/>
      <c r="K952" s="51"/>
      <c r="L952" s="51"/>
      <c r="M952" s="51"/>
      <c r="N952" s="51"/>
      <c r="O952" s="51"/>
      <c r="P952" s="51"/>
    </row>
    <row r="953" spans="1:16" s="50" customFormat="1" ht="200.25" customHeight="1">
      <c r="A953" s="166"/>
      <c r="B953" s="44"/>
      <c r="C953" s="45" t="s">
        <v>721</v>
      </c>
      <c r="D953" s="45" t="s">
        <v>559</v>
      </c>
      <c r="E953" s="48"/>
      <c r="F953" s="47"/>
      <c r="G953" s="80"/>
      <c r="H953" s="217"/>
      <c r="J953" s="51"/>
      <c r="K953" s="51"/>
      <c r="L953" s="51"/>
      <c r="M953" s="51"/>
      <c r="N953" s="51"/>
      <c r="O953" s="51"/>
      <c r="P953" s="51"/>
    </row>
    <row r="954" spans="1:16" s="50" customFormat="1" ht="42.75">
      <c r="A954" s="166"/>
      <c r="B954" s="44"/>
      <c r="C954" s="45" t="s">
        <v>604</v>
      </c>
      <c r="D954" s="45" t="s">
        <v>560</v>
      </c>
      <c r="E954" s="48"/>
      <c r="F954" s="47"/>
      <c r="G954" s="80"/>
      <c r="H954" s="217"/>
      <c r="J954" s="51"/>
      <c r="K954" s="51"/>
      <c r="L954" s="51"/>
      <c r="M954" s="51"/>
      <c r="N954" s="51"/>
      <c r="O954" s="51"/>
      <c r="P954" s="51"/>
    </row>
    <row r="955" spans="1:16" s="50" customFormat="1">
      <c r="A955" s="166"/>
      <c r="B955" s="44"/>
      <c r="C955" s="45" t="s">
        <v>605</v>
      </c>
      <c r="D955" s="45" t="s">
        <v>562</v>
      </c>
      <c r="E955" s="48"/>
      <c r="F955" s="47"/>
      <c r="G955" s="80"/>
      <c r="H955" s="217"/>
      <c r="J955" s="51"/>
      <c r="K955" s="51"/>
      <c r="L955" s="51"/>
      <c r="M955" s="51"/>
      <c r="N955" s="51"/>
      <c r="O955" s="51"/>
      <c r="P955" s="51"/>
    </row>
    <row r="956" spans="1:16" s="50" customFormat="1">
      <c r="A956" s="166"/>
      <c r="B956" s="44"/>
      <c r="C956" s="45">
        <v>2.1</v>
      </c>
      <c r="D956" s="45" t="s">
        <v>564</v>
      </c>
      <c r="E956" s="48"/>
      <c r="F956" s="47"/>
      <c r="G956" s="80"/>
      <c r="H956" s="217"/>
      <c r="J956" s="51"/>
      <c r="K956" s="51"/>
      <c r="L956" s="51"/>
      <c r="M956" s="51"/>
      <c r="N956" s="51"/>
      <c r="O956" s="51"/>
      <c r="P956" s="51"/>
    </row>
    <row r="957" spans="1:16" s="50" customFormat="1" ht="28.5">
      <c r="A957" s="166"/>
      <c r="B957" s="44"/>
      <c r="C957" s="45" t="s">
        <v>578</v>
      </c>
      <c r="D957" s="45" t="s">
        <v>565</v>
      </c>
      <c r="E957" s="48"/>
      <c r="F957" s="47"/>
      <c r="G957" s="80"/>
      <c r="H957" s="217"/>
      <c r="J957" s="51"/>
      <c r="K957" s="51"/>
      <c r="L957" s="51"/>
      <c r="M957" s="51"/>
      <c r="N957" s="51"/>
      <c r="O957" s="51"/>
      <c r="P957" s="51"/>
    </row>
    <row r="958" spans="1:16" s="50" customFormat="1" ht="57">
      <c r="A958" s="166"/>
      <c r="B958" s="44"/>
      <c r="C958" s="45" t="s">
        <v>610</v>
      </c>
      <c r="D958" s="45"/>
      <c r="E958" s="48"/>
      <c r="F958" s="47"/>
      <c r="G958" s="80"/>
      <c r="H958" s="217"/>
      <c r="J958" s="51"/>
      <c r="K958" s="51"/>
      <c r="L958" s="51"/>
      <c r="M958" s="51"/>
      <c r="N958" s="51"/>
      <c r="O958" s="51"/>
      <c r="P958" s="51"/>
    </row>
    <row r="959" spans="1:16" s="50" customFormat="1">
      <c r="A959" s="166"/>
      <c r="B959" s="44"/>
      <c r="C959" s="45"/>
      <c r="D959" s="45"/>
      <c r="E959" s="48"/>
      <c r="F959" s="47"/>
      <c r="G959" s="80"/>
      <c r="H959" s="217"/>
      <c r="J959" s="51"/>
      <c r="K959" s="51"/>
      <c r="L959" s="51"/>
      <c r="M959" s="51"/>
      <c r="N959" s="51"/>
      <c r="O959" s="51"/>
      <c r="P959" s="51"/>
    </row>
    <row r="960" spans="1:16" s="50" customFormat="1" ht="15">
      <c r="A960" s="166">
        <v>2</v>
      </c>
      <c r="B960" s="44">
        <v>12</v>
      </c>
      <c r="C960" s="104" t="s">
        <v>621</v>
      </c>
      <c r="D960" s="45" t="s">
        <v>547</v>
      </c>
      <c r="E960" s="48"/>
      <c r="F960" s="47"/>
      <c r="G960" s="80"/>
      <c r="H960" s="217"/>
      <c r="J960" s="51"/>
      <c r="K960" s="51"/>
      <c r="L960" s="51"/>
      <c r="M960" s="51"/>
      <c r="N960" s="51"/>
      <c r="O960" s="51"/>
      <c r="P960" s="51"/>
    </row>
    <row r="961" spans="1:16" s="50" customFormat="1">
      <c r="A961" s="166"/>
      <c r="B961" s="44"/>
      <c r="C961" s="45">
        <v>3</v>
      </c>
      <c r="D961" s="45" t="s">
        <v>8</v>
      </c>
      <c r="E961" s="48">
        <v>3</v>
      </c>
      <c r="F961" s="47" t="s">
        <v>156</v>
      </c>
      <c r="G961" s="80"/>
      <c r="H961" s="217">
        <f>+E961*G961</f>
        <v>0</v>
      </c>
      <c r="J961" s="51"/>
      <c r="K961" s="51"/>
      <c r="L961" s="51"/>
      <c r="M961" s="51"/>
      <c r="N961" s="51"/>
      <c r="O961" s="51"/>
      <c r="P961" s="51"/>
    </row>
    <row r="962" spans="1:16" s="50" customFormat="1" ht="28.5">
      <c r="A962" s="166"/>
      <c r="B962" s="44"/>
      <c r="C962" s="45" t="s">
        <v>622</v>
      </c>
      <c r="D962" s="45" t="s">
        <v>549</v>
      </c>
      <c r="E962" s="48"/>
      <c r="F962" s="47"/>
      <c r="G962" s="80"/>
      <c r="H962" s="217"/>
      <c r="J962" s="51"/>
      <c r="K962" s="51"/>
      <c r="L962" s="51"/>
      <c r="M962" s="51"/>
      <c r="N962" s="51"/>
      <c r="O962" s="51"/>
      <c r="P962" s="51"/>
    </row>
    <row r="963" spans="1:16" s="50" customFormat="1" ht="42.75">
      <c r="A963" s="166"/>
      <c r="B963" s="44"/>
      <c r="C963" s="45" t="s">
        <v>599</v>
      </c>
      <c r="D963" s="45" t="s">
        <v>551</v>
      </c>
      <c r="E963" s="48"/>
      <c r="F963" s="47"/>
      <c r="G963" s="80"/>
      <c r="H963" s="217"/>
      <c r="J963" s="51"/>
      <c r="K963" s="51"/>
      <c r="L963" s="51"/>
      <c r="M963" s="51"/>
      <c r="N963" s="51"/>
      <c r="O963" s="51"/>
      <c r="P963" s="51"/>
    </row>
    <row r="964" spans="1:16" s="50" customFormat="1" ht="28.5">
      <c r="A964" s="166"/>
      <c r="B964" s="44"/>
      <c r="C964" s="45" t="s">
        <v>600</v>
      </c>
      <c r="D964" s="45" t="s">
        <v>553</v>
      </c>
      <c r="E964" s="48"/>
      <c r="F964" s="47"/>
      <c r="G964" s="80"/>
      <c r="H964" s="217"/>
      <c r="J964" s="51"/>
      <c r="K964" s="51"/>
      <c r="L964" s="51"/>
      <c r="M964" s="51"/>
      <c r="N964" s="51"/>
      <c r="O964" s="51"/>
      <c r="P964" s="51"/>
    </row>
    <row r="965" spans="1:16" s="50" customFormat="1">
      <c r="A965" s="166"/>
      <c r="B965" s="44"/>
      <c r="C965" s="45" t="s">
        <v>617</v>
      </c>
      <c r="D965" s="45" t="s">
        <v>555</v>
      </c>
      <c r="E965" s="48"/>
      <c r="F965" s="47"/>
      <c r="G965" s="80"/>
      <c r="H965" s="217"/>
      <c r="J965" s="51"/>
      <c r="K965" s="51"/>
      <c r="L965" s="51"/>
      <c r="M965" s="51"/>
      <c r="N965" s="51"/>
      <c r="O965" s="51"/>
      <c r="P965" s="51"/>
    </row>
    <row r="966" spans="1:16" s="50" customFormat="1">
      <c r="A966" s="166"/>
      <c r="B966" s="44"/>
      <c r="C966" s="45" t="s">
        <v>602</v>
      </c>
      <c r="D966" s="45" t="s">
        <v>557</v>
      </c>
      <c r="E966" s="48"/>
      <c r="F966" s="47"/>
      <c r="G966" s="80"/>
      <c r="H966" s="217"/>
      <c r="J966" s="51"/>
      <c r="K966" s="51"/>
      <c r="L966" s="51"/>
      <c r="M966" s="51"/>
      <c r="N966" s="51"/>
      <c r="O966" s="51"/>
      <c r="P966" s="51"/>
    </row>
    <row r="967" spans="1:16" s="50" customFormat="1" ht="200.25" customHeight="1">
      <c r="A967" s="166"/>
      <c r="B967" s="44"/>
      <c r="C967" s="45" t="s">
        <v>722</v>
      </c>
      <c r="D967" s="45" t="s">
        <v>559</v>
      </c>
      <c r="E967" s="48"/>
      <c r="F967" s="47"/>
      <c r="G967" s="80"/>
      <c r="H967" s="217"/>
      <c r="J967" s="51"/>
      <c r="K967" s="51"/>
      <c r="L967" s="51"/>
      <c r="M967" s="51"/>
      <c r="N967" s="51"/>
      <c r="O967" s="51"/>
      <c r="P967" s="51"/>
    </row>
    <row r="968" spans="1:16" s="50" customFormat="1" ht="42.75">
      <c r="A968" s="166"/>
      <c r="B968" s="44"/>
      <c r="C968" s="45" t="s">
        <v>604</v>
      </c>
      <c r="D968" s="45" t="s">
        <v>560</v>
      </c>
      <c r="E968" s="48"/>
      <c r="F968" s="47"/>
      <c r="G968" s="80"/>
      <c r="H968" s="217"/>
      <c r="J968" s="51"/>
      <c r="K968" s="51"/>
      <c r="L968" s="51"/>
      <c r="M968" s="51"/>
      <c r="N968" s="51"/>
      <c r="O968" s="51"/>
      <c r="P968" s="51"/>
    </row>
    <row r="969" spans="1:16" s="50" customFormat="1">
      <c r="A969" s="166"/>
      <c r="B969" s="44"/>
      <c r="C969" s="45" t="s">
        <v>605</v>
      </c>
      <c r="D969" s="45" t="s">
        <v>562</v>
      </c>
      <c r="E969" s="48"/>
      <c r="F969" s="47"/>
      <c r="G969" s="80"/>
      <c r="H969" s="217"/>
      <c r="J969" s="51"/>
      <c r="K969" s="51"/>
      <c r="L969" s="51"/>
      <c r="M969" s="51"/>
      <c r="N969" s="51"/>
      <c r="O969" s="51"/>
      <c r="P969" s="51"/>
    </row>
    <row r="970" spans="1:16" s="50" customFormat="1">
      <c r="A970" s="166"/>
      <c r="B970" s="44"/>
      <c r="C970" s="45">
        <v>2.1</v>
      </c>
      <c r="D970" s="45" t="s">
        <v>564</v>
      </c>
      <c r="E970" s="48"/>
      <c r="F970" s="47"/>
      <c r="G970" s="80"/>
      <c r="H970" s="217"/>
      <c r="J970" s="51"/>
      <c r="K970" s="51"/>
      <c r="L970" s="51"/>
      <c r="M970" s="51"/>
      <c r="N970" s="51"/>
      <c r="O970" s="51"/>
      <c r="P970" s="51"/>
    </row>
    <row r="971" spans="1:16" s="50" customFormat="1" ht="28.5">
      <c r="A971" s="166"/>
      <c r="B971" s="44"/>
      <c r="C971" s="45" t="s">
        <v>585</v>
      </c>
      <c r="D971" s="45" t="s">
        <v>565</v>
      </c>
      <c r="E971" s="48"/>
      <c r="F971" s="47"/>
      <c r="G971" s="80"/>
      <c r="H971" s="217"/>
      <c r="J971" s="51"/>
      <c r="K971" s="51"/>
      <c r="L971" s="51"/>
      <c r="M971" s="51"/>
      <c r="N971" s="51"/>
      <c r="O971" s="51"/>
      <c r="P971" s="51"/>
    </row>
    <row r="972" spans="1:16" s="50" customFormat="1" ht="57">
      <c r="A972" s="166"/>
      <c r="B972" s="44"/>
      <c r="C972" s="45" t="s">
        <v>610</v>
      </c>
      <c r="D972" s="45"/>
      <c r="E972" s="48"/>
      <c r="F972" s="47"/>
      <c r="G972" s="80"/>
      <c r="H972" s="217"/>
      <c r="J972" s="51"/>
      <c r="K972" s="51"/>
      <c r="L972" s="51"/>
      <c r="M972" s="51"/>
      <c r="N972" s="51"/>
      <c r="O972" s="51"/>
      <c r="P972" s="51"/>
    </row>
    <row r="973" spans="1:16" s="50" customFormat="1">
      <c r="A973" s="166"/>
      <c r="B973" s="44"/>
      <c r="C973" s="45"/>
      <c r="D973" s="45"/>
      <c r="E973" s="48"/>
      <c r="F973" s="47"/>
      <c r="G973" s="80"/>
      <c r="H973" s="217"/>
      <c r="J973" s="51"/>
      <c r="K973" s="51"/>
      <c r="L973" s="51"/>
      <c r="M973" s="51"/>
      <c r="N973" s="51"/>
      <c r="O973" s="51"/>
      <c r="P973" s="51"/>
    </row>
    <row r="974" spans="1:16" s="50" customFormat="1" ht="15">
      <c r="A974" s="166">
        <v>2</v>
      </c>
      <c r="B974" s="44">
        <v>13</v>
      </c>
      <c r="C974" s="104" t="s">
        <v>623</v>
      </c>
      <c r="D974" s="45" t="s">
        <v>547</v>
      </c>
      <c r="E974" s="48"/>
      <c r="F974" s="47"/>
      <c r="G974" s="80"/>
      <c r="H974" s="217"/>
      <c r="J974" s="51"/>
      <c r="K974" s="51"/>
      <c r="L974" s="51"/>
      <c r="M974" s="51"/>
      <c r="N974" s="51"/>
      <c r="O974" s="51"/>
      <c r="P974" s="51"/>
    </row>
    <row r="975" spans="1:16" s="50" customFormat="1">
      <c r="A975" s="166"/>
      <c r="B975" s="44"/>
      <c r="C975" s="45">
        <v>1</v>
      </c>
      <c r="D975" s="45" t="s">
        <v>8</v>
      </c>
      <c r="E975" s="48">
        <v>1</v>
      </c>
      <c r="F975" s="47" t="s">
        <v>156</v>
      </c>
      <c r="G975" s="80"/>
      <c r="H975" s="217">
        <f>+E975*G975</f>
        <v>0</v>
      </c>
      <c r="J975" s="51"/>
      <c r="K975" s="51"/>
      <c r="L975" s="51"/>
      <c r="M975" s="51"/>
      <c r="N975" s="51"/>
      <c r="O975" s="51"/>
      <c r="P975" s="51"/>
    </row>
    <row r="976" spans="1:16" s="50" customFormat="1" ht="28.5">
      <c r="A976" s="166"/>
      <c r="B976" s="44"/>
      <c r="C976" s="45" t="s">
        <v>624</v>
      </c>
      <c r="D976" s="45" t="s">
        <v>549</v>
      </c>
      <c r="E976" s="48"/>
      <c r="F976" s="47"/>
      <c r="G976" s="80"/>
      <c r="H976" s="217"/>
      <c r="J976" s="51"/>
      <c r="K976" s="51"/>
      <c r="L976" s="51"/>
      <c r="M976" s="51"/>
      <c r="N976" s="51"/>
      <c r="O976" s="51"/>
      <c r="P976" s="51"/>
    </row>
    <row r="977" spans="1:16" s="50" customFormat="1" ht="42.75">
      <c r="A977" s="166"/>
      <c r="B977" s="44"/>
      <c r="C977" s="45" t="s">
        <v>599</v>
      </c>
      <c r="D977" s="45" t="s">
        <v>551</v>
      </c>
      <c r="E977" s="48"/>
      <c r="F977" s="47"/>
      <c r="G977" s="80"/>
      <c r="H977" s="217"/>
      <c r="J977" s="51"/>
      <c r="K977" s="51"/>
      <c r="L977" s="51"/>
      <c r="M977" s="51"/>
      <c r="N977" s="51"/>
      <c r="O977" s="51"/>
      <c r="P977" s="51"/>
    </row>
    <row r="978" spans="1:16" s="50" customFormat="1" ht="28.5">
      <c r="A978" s="166"/>
      <c r="B978" s="44"/>
      <c r="C978" s="45" t="s">
        <v>600</v>
      </c>
      <c r="D978" s="45" t="s">
        <v>553</v>
      </c>
      <c r="E978" s="48"/>
      <c r="F978" s="47"/>
      <c r="G978" s="80"/>
      <c r="H978" s="217"/>
      <c r="J978" s="51"/>
      <c r="K978" s="51"/>
      <c r="L978" s="51"/>
      <c r="M978" s="51"/>
      <c r="N978" s="51"/>
      <c r="O978" s="51"/>
      <c r="P978" s="51"/>
    </row>
    <row r="979" spans="1:16" s="50" customFormat="1">
      <c r="A979" s="166"/>
      <c r="B979" s="44"/>
      <c r="C979" s="45" t="s">
        <v>608</v>
      </c>
      <c r="D979" s="45" t="s">
        <v>555</v>
      </c>
      <c r="E979" s="48"/>
      <c r="F979" s="47"/>
      <c r="G979" s="80"/>
      <c r="H979" s="217"/>
      <c r="J979" s="51"/>
      <c r="K979" s="51"/>
      <c r="L979" s="51"/>
      <c r="M979" s="51"/>
      <c r="N979" s="51"/>
      <c r="O979" s="51"/>
      <c r="P979" s="51"/>
    </row>
    <row r="980" spans="1:16" s="50" customFormat="1">
      <c r="A980" s="166"/>
      <c r="B980" s="44"/>
      <c r="C980" s="45" t="s">
        <v>602</v>
      </c>
      <c r="D980" s="45" t="s">
        <v>557</v>
      </c>
      <c r="E980" s="48"/>
      <c r="F980" s="47"/>
      <c r="G980" s="80"/>
      <c r="H980" s="217"/>
      <c r="J980" s="51"/>
      <c r="K980" s="51"/>
      <c r="L980" s="51"/>
      <c r="M980" s="51"/>
      <c r="N980" s="51"/>
      <c r="O980" s="51"/>
      <c r="P980" s="51"/>
    </row>
    <row r="981" spans="1:16" s="50" customFormat="1" ht="181.5" customHeight="1">
      <c r="A981" s="166"/>
      <c r="B981" s="44"/>
      <c r="C981" s="45" t="s">
        <v>723</v>
      </c>
      <c r="D981" s="45" t="s">
        <v>559</v>
      </c>
      <c r="E981" s="48"/>
      <c r="F981" s="47"/>
      <c r="G981" s="80"/>
      <c r="H981" s="217"/>
      <c r="J981" s="51"/>
      <c r="K981" s="51"/>
      <c r="L981" s="51"/>
      <c r="M981" s="51"/>
      <c r="N981" s="51"/>
      <c r="O981" s="51"/>
      <c r="P981" s="51"/>
    </row>
    <row r="982" spans="1:16" s="50" customFormat="1" ht="42.75">
      <c r="A982" s="166"/>
      <c r="B982" s="44"/>
      <c r="C982" s="45" t="s">
        <v>604</v>
      </c>
      <c r="D982" s="45" t="s">
        <v>560</v>
      </c>
      <c r="E982" s="48"/>
      <c r="F982" s="47"/>
      <c r="G982" s="80"/>
      <c r="H982" s="217"/>
      <c r="J982" s="51"/>
      <c r="K982" s="51"/>
      <c r="L982" s="51"/>
      <c r="M982" s="51"/>
      <c r="N982" s="51"/>
      <c r="O982" s="51"/>
      <c r="P982" s="51"/>
    </row>
    <row r="983" spans="1:16" s="50" customFormat="1">
      <c r="A983" s="166"/>
      <c r="B983" s="44"/>
      <c r="C983" s="45" t="s">
        <v>625</v>
      </c>
      <c r="D983" s="45" t="s">
        <v>562</v>
      </c>
      <c r="E983" s="48"/>
      <c r="F983" s="47"/>
      <c r="G983" s="80"/>
      <c r="H983" s="217"/>
      <c r="J983" s="51"/>
      <c r="K983" s="51"/>
      <c r="L983" s="51"/>
      <c r="M983" s="51"/>
      <c r="N983" s="51"/>
      <c r="O983" s="51"/>
      <c r="P983" s="51"/>
    </row>
    <row r="984" spans="1:16" s="50" customFormat="1">
      <c r="A984" s="166"/>
      <c r="B984" s="44"/>
      <c r="C984" s="45">
        <v>2.1</v>
      </c>
      <c r="D984" s="45" t="s">
        <v>564</v>
      </c>
      <c r="E984" s="48"/>
      <c r="F984" s="47"/>
      <c r="G984" s="80"/>
      <c r="H984" s="217"/>
      <c r="J984" s="51"/>
      <c r="K984" s="51"/>
      <c r="L984" s="51"/>
      <c r="M984" s="51"/>
      <c r="N984" s="51"/>
      <c r="O984" s="51"/>
      <c r="P984" s="51"/>
    </row>
    <row r="985" spans="1:16" s="50" customFormat="1" ht="28.5">
      <c r="A985" s="166"/>
      <c r="B985" s="44"/>
      <c r="C985" s="45" t="s">
        <v>585</v>
      </c>
      <c r="D985" s="45" t="s">
        <v>565</v>
      </c>
      <c r="E985" s="48"/>
      <c r="F985" s="47"/>
      <c r="G985" s="80"/>
      <c r="H985" s="217"/>
      <c r="J985" s="51"/>
      <c r="K985" s="51"/>
      <c r="L985" s="51"/>
      <c r="M985" s="51"/>
      <c r="N985" s="51"/>
      <c r="O985" s="51"/>
      <c r="P985" s="51"/>
    </row>
    <row r="986" spans="1:16" s="50" customFormat="1" ht="57">
      <c r="A986" s="166"/>
      <c r="B986" s="44"/>
      <c r="C986" s="45" t="s">
        <v>610</v>
      </c>
      <c r="D986" s="45"/>
      <c r="E986" s="48"/>
      <c r="F986" s="47"/>
      <c r="G986" s="80"/>
      <c r="H986" s="217"/>
      <c r="J986" s="51"/>
      <c r="K986" s="51"/>
      <c r="L986" s="51"/>
      <c r="M986" s="51"/>
      <c r="N986" s="51"/>
      <c r="O986" s="51"/>
      <c r="P986" s="51"/>
    </row>
    <row r="987" spans="1:16" s="50" customFormat="1">
      <c r="A987" s="166"/>
      <c r="B987" s="44"/>
      <c r="C987" s="45"/>
      <c r="D987" s="45"/>
      <c r="E987" s="48"/>
      <c r="F987" s="47"/>
      <c r="G987" s="80"/>
      <c r="H987" s="217"/>
      <c r="J987" s="51"/>
      <c r="K987" s="51"/>
      <c r="L987" s="51"/>
      <c r="M987" s="51"/>
      <c r="N987" s="51"/>
      <c r="O987" s="51"/>
      <c r="P987" s="51"/>
    </row>
    <row r="988" spans="1:16" s="50" customFormat="1" ht="15">
      <c r="A988" s="166">
        <v>2</v>
      </c>
      <c r="B988" s="44">
        <v>14</v>
      </c>
      <c r="C988" s="104" t="s">
        <v>626</v>
      </c>
      <c r="D988" s="45" t="s">
        <v>547</v>
      </c>
      <c r="E988" s="48"/>
      <c r="F988" s="47"/>
      <c r="G988" s="80"/>
      <c r="H988" s="217"/>
      <c r="J988" s="51"/>
      <c r="K988" s="51"/>
      <c r="L988" s="51"/>
      <c r="M988" s="51"/>
      <c r="N988" s="51"/>
      <c r="O988" s="51"/>
      <c r="P988" s="51"/>
    </row>
    <row r="989" spans="1:16" s="50" customFormat="1">
      <c r="A989" s="166"/>
      <c r="B989" s="44"/>
      <c r="C989" s="45">
        <v>1</v>
      </c>
      <c r="D989" s="45" t="s">
        <v>8</v>
      </c>
      <c r="E989" s="48">
        <v>1</v>
      </c>
      <c r="F989" s="47" t="s">
        <v>156</v>
      </c>
      <c r="G989" s="80"/>
      <c r="H989" s="217">
        <f>+E989*G989</f>
        <v>0</v>
      </c>
      <c r="J989" s="51"/>
      <c r="K989" s="51"/>
      <c r="L989" s="51"/>
      <c r="M989" s="51"/>
      <c r="N989" s="51"/>
      <c r="O989" s="51"/>
      <c r="P989" s="51"/>
    </row>
    <row r="990" spans="1:16" s="50" customFormat="1">
      <c r="A990" s="166"/>
      <c r="B990" s="44"/>
      <c r="C990" s="45" t="s">
        <v>627</v>
      </c>
      <c r="D990" s="45" t="s">
        <v>549</v>
      </c>
      <c r="E990" s="48"/>
      <c r="F990" s="47"/>
      <c r="G990" s="80"/>
      <c r="H990" s="217"/>
      <c r="J990" s="51"/>
      <c r="K990" s="51"/>
      <c r="L990" s="51"/>
      <c r="M990" s="51"/>
      <c r="N990" s="51"/>
      <c r="O990" s="51"/>
      <c r="P990" s="51"/>
    </row>
    <row r="991" spans="1:16" s="50" customFormat="1" ht="42.75">
      <c r="A991" s="166"/>
      <c r="B991" s="44"/>
      <c r="C991" s="45" t="s">
        <v>613</v>
      </c>
      <c r="D991" s="45" t="s">
        <v>551</v>
      </c>
      <c r="E991" s="48"/>
      <c r="F991" s="47"/>
      <c r="G991" s="80"/>
      <c r="H991" s="217"/>
      <c r="J991" s="51"/>
      <c r="K991" s="51"/>
      <c r="L991" s="51"/>
      <c r="M991" s="51"/>
      <c r="N991" s="51"/>
      <c r="O991" s="51"/>
      <c r="P991" s="51"/>
    </row>
    <row r="992" spans="1:16" s="50" customFormat="1" ht="28.5">
      <c r="A992" s="166"/>
      <c r="B992" s="44"/>
      <c r="C992" s="45" t="s">
        <v>600</v>
      </c>
      <c r="D992" s="45" t="s">
        <v>553</v>
      </c>
      <c r="E992" s="48"/>
      <c r="F992" s="47"/>
      <c r="G992" s="80"/>
      <c r="H992" s="217"/>
      <c r="J992" s="51"/>
      <c r="K992" s="51"/>
      <c r="L992" s="51"/>
      <c r="M992" s="51"/>
      <c r="N992" s="51"/>
      <c r="O992" s="51"/>
      <c r="P992" s="51"/>
    </row>
    <row r="993" spans="1:16" s="50" customFormat="1">
      <c r="A993" s="166"/>
      <c r="B993" s="44"/>
      <c r="C993" s="45" t="s">
        <v>628</v>
      </c>
      <c r="D993" s="45" t="s">
        <v>555</v>
      </c>
      <c r="E993" s="48"/>
      <c r="F993" s="47"/>
      <c r="G993" s="80"/>
      <c r="H993" s="217"/>
      <c r="J993" s="51"/>
      <c r="K993" s="51"/>
      <c r="L993" s="51"/>
      <c r="M993" s="51"/>
      <c r="N993" s="51"/>
      <c r="O993" s="51"/>
      <c r="P993" s="51"/>
    </row>
    <row r="994" spans="1:16" s="50" customFormat="1">
      <c r="A994" s="166"/>
      <c r="B994" s="44"/>
      <c r="C994" s="45" t="s">
        <v>602</v>
      </c>
      <c r="D994" s="45" t="s">
        <v>557</v>
      </c>
      <c r="E994" s="48"/>
      <c r="F994" s="47"/>
      <c r="G994" s="80"/>
      <c r="H994" s="217"/>
      <c r="J994" s="51"/>
      <c r="K994" s="51"/>
      <c r="L994" s="51"/>
      <c r="M994" s="51"/>
      <c r="N994" s="51"/>
      <c r="O994" s="51"/>
      <c r="P994" s="51"/>
    </row>
    <row r="995" spans="1:16" s="50" customFormat="1" ht="155.25" customHeight="1">
      <c r="A995" s="166"/>
      <c r="B995" s="44"/>
      <c r="C995" s="45" t="s">
        <v>603</v>
      </c>
      <c r="D995" s="45" t="s">
        <v>559</v>
      </c>
      <c r="E995" s="48"/>
      <c r="F995" s="47"/>
      <c r="G995" s="80"/>
      <c r="H995" s="217"/>
      <c r="J995" s="51"/>
      <c r="K995" s="51"/>
      <c r="L995" s="51"/>
      <c r="M995" s="51"/>
      <c r="N995" s="51"/>
      <c r="O995" s="51"/>
      <c r="P995" s="51"/>
    </row>
    <row r="996" spans="1:16" s="50" customFormat="1" ht="42.75">
      <c r="A996" s="166"/>
      <c r="B996" s="44"/>
      <c r="C996" s="45" t="s">
        <v>604</v>
      </c>
      <c r="D996" s="45" t="s">
        <v>560</v>
      </c>
      <c r="E996" s="48"/>
      <c r="F996" s="47"/>
      <c r="G996" s="80"/>
      <c r="H996" s="217"/>
      <c r="J996" s="51"/>
      <c r="K996" s="51"/>
      <c r="L996" s="51"/>
      <c r="M996" s="51"/>
      <c r="N996" s="51"/>
      <c r="O996" s="51"/>
      <c r="P996" s="51"/>
    </row>
    <row r="997" spans="1:16" s="50" customFormat="1">
      <c r="A997" s="166"/>
      <c r="B997" s="44"/>
      <c r="C997" s="45" t="s">
        <v>629</v>
      </c>
      <c r="D997" s="45" t="s">
        <v>562</v>
      </c>
      <c r="E997" s="48"/>
      <c r="F997" s="47"/>
      <c r="G997" s="80"/>
      <c r="H997" s="217"/>
      <c r="J997" s="51"/>
      <c r="K997" s="51"/>
      <c r="L997" s="51"/>
      <c r="M997" s="51"/>
      <c r="N997" s="51"/>
      <c r="O997" s="51"/>
      <c r="P997" s="51"/>
    </row>
    <row r="998" spans="1:16" s="50" customFormat="1">
      <c r="A998" s="166"/>
      <c r="B998" s="44"/>
      <c r="C998" s="45">
        <v>2.1</v>
      </c>
      <c r="D998" s="45" t="s">
        <v>564</v>
      </c>
      <c r="E998" s="48"/>
      <c r="F998" s="47"/>
      <c r="G998" s="80"/>
      <c r="H998" s="217"/>
      <c r="J998" s="51"/>
      <c r="K998" s="51"/>
      <c r="L998" s="51"/>
      <c r="M998" s="51"/>
      <c r="N998" s="51"/>
      <c r="O998" s="51"/>
      <c r="P998" s="51"/>
    </row>
    <row r="999" spans="1:16" s="50" customFormat="1" ht="28.5">
      <c r="A999" s="166"/>
      <c r="B999" s="44"/>
      <c r="C999" s="45" t="s">
        <v>585</v>
      </c>
      <c r="D999" s="45" t="s">
        <v>565</v>
      </c>
      <c r="E999" s="48"/>
      <c r="F999" s="47"/>
      <c r="G999" s="80"/>
      <c r="H999" s="217"/>
      <c r="J999" s="51"/>
      <c r="K999" s="51"/>
      <c r="L999" s="51"/>
      <c r="M999" s="51"/>
      <c r="N999" s="51"/>
      <c r="O999" s="51"/>
      <c r="P999" s="51"/>
    </row>
    <row r="1000" spans="1:16" s="50" customFormat="1" ht="28.5">
      <c r="A1000" s="166"/>
      <c r="B1000" s="44"/>
      <c r="C1000" s="45" t="s">
        <v>1098</v>
      </c>
      <c r="D1000" s="45" t="s">
        <v>569</v>
      </c>
      <c r="E1000" s="48"/>
      <c r="F1000" s="47"/>
      <c r="G1000" s="80"/>
      <c r="H1000" s="217"/>
      <c r="J1000" s="51"/>
      <c r="K1000" s="51"/>
      <c r="L1000" s="51"/>
      <c r="M1000" s="51"/>
      <c r="N1000" s="51"/>
      <c r="O1000" s="51"/>
      <c r="P1000" s="51"/>
    </row>
    <row r="1001" spans="1:16" s="50" customFormat="1" ht="57">
      <c r="A1001" s="166"/>
      <c r="B1001" s="44"/>
      <c r="C1001" s="45" t="s">
        <v>610</v>
      </c>
      <c r="D1001" s="45"/>
      <c r="E1001" s="48"/>
      <c r="F1001" s="47"/>
      <c r="G1001" s="80"/>
      <c r="H1001" s="217"/>
      <c r="J1001" s="51"/>
      <c r="K1001" s="51"/>
      <c r="L1001" s="51"/>
      <c r="M1001" s="51"/>
      <c r="N1001" s="51"/>
      <c r="O1001" s="51"/>
      <c r="P1001" s="51"/>
    </row>
    <row r="1002" spans="1:16" s="50" customFormat="1">
      <c r="A1002" s="166"/>
      <c r="B1002" s="44"/>
      <c r="C1002" s="45"/>
      <c r="D1002" s="45"/>
      <c r="E1002" s="48"/>
      <c r="F1002" s="47"/>
      <c r="G1002" s="80"/>
      <c r="H1002" s="217"/>
      <c r="J1002" s="51"/>
      <c r="K1002" s="51"/>
      <c r="L1002" s="51"/>
      <c r="M1002" s="51"/>
      <c r="N1002" s="51"/>
      <c r="O1002" s="51"/>
      <c r="P1002" s="51"/>
    </row>
    <row r="1003" spans="1:16" s="50" customFormat="1" ht="15">
      <c r="A1003" s="166">
        <v>2</v>
      </c>
      <c r="B1003" s="44">
        <v>15</v>
      </c>
      <c r="C1003" s="104" t="s">
        <v>630</v>
      </c>
      <c r="D1003" s="45" t="s">
        <v>547</v>
      </c>
      <c r="E1003" s="48"/>
      <c r="F1003" s="47"/>
      <c r="G1003" s="80"/>
      <c r="H1003" s="217"/>
      <c r="J1003" s="51"/>
      <c r="K1003" s="51"/>
      <c r="L1003" s="51"/>
      <c r="M1003" s="51"/>
      <c r="N1003" s="51"/>
      <c r="O1003" s="51"/>
      <c r="P1003" s="51"/>
    </row>
    <row r="1004" spans="1:16" s="50" customFormat="1">
      <c r="A1004" s="166"/>
      <c r="B1004" s="44"/>
      <c r="C1004" s="45">
        <v>1</v>
      </c>
      <c r="D1004" s="45" t="s">
        <v>8</v>
      </c>
      <c r="E1004" s="48">
        <v>1</v>
      </c>
      <c r="F1004" s="47" t="s">
        <v>156</v>
      </c>
      <c r="G1004" s="80"/>
      <c r="H1004" s="217">
        <f>+E1004*G1004</f>
        <v>0</v>
      </c>
      <c r="J1004" s="51"/>
      <c r="K1004" s="51"/>
      <c r="L1004" s="51"/>
      <c r="M1004" s="51"/>
      <c r="N1004" s="51"/>
      <c r="O1004" s="51"/>
      <c r="P1004" s="51"/>
    </row>
    <row r="1005" spans="1:16" s="50" customFormat="1">
      <c r="A1005" s="166"/>
      <c r="B1005" s="44"/>
      <c r="C1005" s="45" t="s">
        <v>631</v>
      </c>
      <c r="D1005" s="45" t="s">
        <v>549</v>
      </c>
      <c r="E1005" s="48"/>
      <c r="F1005" s="47"/>
      <c r="G1005" s="80"/>
      <c r="H1005" s="217"/>
      <c r="J1005" s="51"/>
      <c r="K1005" s="51"/>
      <c r="L1005" s="51"/>
      <c r="M1005" s="51"/>
      <c r="N1005" s="51"/>
      <c r="O1005" s="51"/>
      <c r="P1005" s="51"/>
    </row>
    <row r="1006" spans="1:16" s="50" customFormat="1" ht="28.5">
      <c r="A1006" s="166"/>
      <c r="B1006" s="44"/>
      <c r="C1006" s="45" t="s">
        <v>632</v>
      </c>
      <c r="D1006" s="45" t="s">
        <v>551</v>
      </c>
      <c r="E1006" s="48"/>
      <c r="F1006" s="47"/>
      <c r="G1006" s="80"/>
      <c r="H1006" s="217"/>
      <c r="J1006" s="51"/>
      <c r="K1006" s="51"/>
      <c r="L1006" s="51"/>
      <c r="M1006" s="51"/>
      <c r="N1006" s="51"/>
      <c r="O1006" s="51"/>
      <c r="P1006" s="51"/>
    </row>
    <row r="1007" spans="1:16" s="50" customFormat="1" ht="28.5">
      <c r="A1007" s="166"/>
      <c r="B1007" s="44"/>
      <c r="C1007" s="45" t="s">
        <v>633</v>
      </c>
      <c r="D1007" s="45" t="s">
        <v>553</v>
      </c>
      <c r="E1007" s="48"/>
      <c r="F1007" s="47"/>
      <c r="G1007" s="80"/>
      <c r="H1007" s="217"/>
      <c r="J1007" s="51"/>
      <c r="K1007" s="51"/>
      <c r="L1007" s="51"/>
      <c r="M1007" s="51"/>
      <c r="N1007" s="51"/>
      <c r="O1007" s="51"/>
      <c r="P1007" s="51"/>
    </row>
    <row r="1008" spans="1:16" s="50" customFormat="1">
      <c r="A1008" s="166"/>
      <c r="B1008" s="44"/>
      <c r="C1008" s="45" t="s">
        <v>634</v>
      </c>
      <c r="D1008" s="45" t="s">
        <v>555</v>
      </c>
      <c r="E1008" s="48"/>
      <c r="F1008" s="47"/>
      <c r="G1008" s="80"/>
      <c r="H1008" s="217"/>
      <c r="J1008" s="51"/>
      <c r="K1008" s="51"/>
      <c r="L1008" s="51"/>
      <c r="M1008" s="51"/>
      <c r="N1008" s="51"/>
      <c r="O1008" s="51"/>
      <c r="P1008" s="51"/>
    </row>
    <row r="1009" spans="1:16" s="50" customFormat="1">
      <c r="A1009" s="166"/>
      <c r="B1009" s="44"/>
      <c r="C1009" s="45" t="s">
        <v>602</v>
      </c>
      <c r="D1009" s="45" t="s">
        <v>557</v>
      </c>
      <c r="E1009" s="48"/>
      <c r="F1009" s="47"/>
      <c r="G1009" s="80"/>
      <c r="H1009" s="217"/>
      <c r="J1009" s="51"/>
      <c r="K1009" s="51"/>
      <c r="L1009" s="51"/>
      <c r="M1009" s="51"/>
      <c r="N1009" s="51"/>
      <c r="O1009" s="51"/>
      <c r="P1009" s="51"/>
    </row>
    <row r="1010" spans="1:16" s="50" customFormat="1" ht="28.5">
      <c r="A1010" s="166"/>
      <c r="B1010" s="44"/>
      <c r="C1010" s="45" t="s">
        <v>635</v>
      </c>
      <c r="D1010" s="45" t="s">
        <v>559</v>
      </c>
      <c r="E1010" s="48"/>
      <c r="F1010" s="47"/>
      <c r="G1010" s="80"/>
      <c r="H1010" s="217"/>
      <c r="J1010" s="51"/>
      <c r="K1010" s="51"/>
      <c r="L1010" s="51"/>
      <c r="M1010" s="51"/>
      <c r="N1010" s="51"/>
      <c r="O1010" s="51"/>
      <c r="P1010" s="51"/>
    </row>
    <row r="1011" spans="1:16" s="50" customFormat="1" ht="42.75">
      <c r="A1011" s="166"/>
      <c r="B1011" s="44"/>
      <c r="C1011" s="45" t="s">
        <v>636</v>
      </c>
      <c r="D1011" s="45" t="s">
        <v>560</v>
      </c>
      <c r="E1011" s="48"/>
      <c r="F1011" s="47"/>
      <c r="G1011" s="80"/>
      <c r="H1011" s="217"/>
      <c r="J1011" s="51"/>
      <c r="K1011" s="51"/>
      <c r="L1011" s="51"/>
      <c r="M1011" s="51"/>
      <c r="N1011" s="51"/>
      <c r="O1011" s="51"/>
      <c r="P1011" s="51"/>
    </row>
    <row r="1012" spans="1:16" s="50" customFormat="1">
      <c r="A1012" s="166"/>
      <c r="B1012" s="44"/>
      <c r="C1012" s="45" t="s">
        <v>605</v>
      </c>
      <c r="D1012" s="45" t="s">
        <v>562</v>
      </c>
      <c r="E1012" s="48"/>
      <c r="F1012" s="47"/>
      <c r="G1012" s="80"/>
      <c r="H1012" s="217"/>
      <c r="J1012" s="51"/>
      <c r="K1012" s="51"/>
      <c r="L1012" s="51"/>
      <c r="M1012" s="51"/>
      <c r="N1012" s="51"/>
      <c r="O1012" s="51"/>
      <c r="P1012" s="51"/>
    </row>
    <row r="1013" spans="1:16" s="50" customFormat="1">
      <c r="A1013" s="166"/>
      <c r="B1013" s="44"/>
      <c r="C1013" s="45">
        <v>2.1</v>
      </c>
      <c r="D1013" s="45" t="s">
        <v>564</v>
      </c>
      <c r="E1013" s="48"/>
      <c r="F1013" s="47"/>
      <c r="G1013" s="80"/>
      <c r="H1013" s="217"/>
      <c r="J1013" s="51"/>
      <c r="K1013" s="51"/>
      <c r="L1013" s="51"/>
      <c r="M1013" s="51"/>
      <c r="N1013" s="51"/>
      <c r="O1013" s="51"/>
      <c r="P1013" s="51"/>
    </row>
    <row r="1014" spans="1:16" s="50" customFormat="1" ht="28.5">
      <c r="A1014" s="166"/>
      <c r="B1014" s="44"/>
      <c r="C1014" s="45" t="s">
        <v>578</v>
      </c>
      <c r="D1014" s="45" t="s">
        <v>565</v>
      </c>
      <c r="E1014" s="48"/>
      <c r="F1014" s="47"/>
      <c r="G1014" s="80"/>
      <c r="H1014" s="217"/>
      <c r="J1014" s="51"/>
      <c r="K1014" s="51"/>
      <c r="L1014" s="51"/>
      <c r="M1014" s="51"/>
      <c r="N1014" s="51"/>
      <c r="O1014" s="51"/>
      <c r="P1014" s="51"/>
    </row>
    <row r="1015" spans="1:16" s="50" customFormat="1" ht="28.5">
      <c r="A1015" s="166"/>
      <c r="B1015" s="44"/>
      <c r="C1015" s="45" t="s">
        <v>637</v>
      </c>
      <c r="D1015" s="45" t="s">
        <v>567</v>
      </c>
      <c r="E1015" s="48"/>
      <c r="F1015" s="47"/>
      <c r="G1015" s="80"/>
      <c r="H1015" s="217"/>
      <c r="J1015" s="51"/>
      <c r="K1015" s="51"/>
      <c r="L1015" s="51"/>
      <c r="M1015" s="51"/>
      <c r="N1015" s="51"/>
      <c r="O1015" s="51"/>
      <c r="P1015" s="51"/>
    </row>
    <row r="1016" spans="1:16" s="50" customFormat="1" ht="57">
      <c r="A1016" s="166"/>
      <c r="B1016" s="44"/>
      <c r="C1016" s="45" t="s">
        <v>610</v>
      </c>
      <c r="D1016" s="45"/>
      <c r="E1016" s="48"/>
      <c r="F1016" s="47"/>
      <c r="G1016" s="80"/>
      <c r="H1016" s="217"/>
      <c r="J1016" s="51"/>
      <c r="K1016" s="51"/>
      <c r="L1016" s="51"/>
      <c r="M1016" s="51"/>
      <c r="N1016" s="51"/>
      <c r="O1016" s="51"/>
      <c r="P1016" s="51"/>
    </row>
    <row r="1017" spans="1:16" s="50" customFormat="1">
      <c r="A1017" s="166"/>
      <c r="B1017" s="44"/>
      <c r="C1017" s="45"/>
      <c r="D1017" s="45"/>
      <c r="E1017" s="48"/>
      <c r="F1017" s="47"/>
      <c r="G1017" s="80"/>
      <c r="H1017" s="217"/>
      <c r="J1017" s="51"/>
      <c r="K1017" s="51"/>
      <c r="L1017" s="51"/>
      <c r="M1017" s="51"/>
      <c r="N1017" s="51"/>
      <c r="O1017" s="51"/>
      <c r="P1017" s="51"/>
    </row>
    <row r="1018" spans="1:16" s="50" customFormat="1" ht="15">
      <c r="A1018" s="166">
        <v>2</v>
      </c>
      <c r="B1018" s="44">
        <v>16</v>
      </c>
      <c r="C1018" s="104" t="s">
        <v>638</v>
      </c>
      <c r="D1018" s="45" t="s">
        <v>547</v>
      </c>
      <c r="E1018" s="48"/>
      <c r="F1018" s="47"/>
      <c r="G1018" s="80"/>
      <c r="H1018" s="217"/>
      <c r="J1018" s="51"/>
      <c r="K1018" s="51"/>
      <c r="L1018" s="51"/>
      <c r="M1018" s="51"/>
      <c r="N1018" s="51"/>
      <c r="O1018" s="51"/>
      <c r="P1018" s="51"/>
    </row>
    <row r="1019" spans="1:16" s="50" customFormat="1">
      <c r="A1019" s="166"/>
      <c r="B1019" s="44"/>
      <c r="C1019" s="45">
        <v>1</v>
      </c>
      <c r="D1019" s="45" t="s">
        <v>8</v>
      </c>
      <c r="E1019" s="48">
        <v>1</v>
      </c>
      <c r="F1019" s="47" t="s">
        <v>156</v>
      </c>
      <c r="G1019" s="80"/>
      <c r="H1019" s="217">
        <f>+E1019*G1019</f>
        <v>0</v>
      </c>
      <c r="J1019" s="51"/>
      <c r="K1019" s="51"/>
      <c r="L1019" s="51"/>
      <c r="M1019" s="51"/>
      <c r="N1019" s="51"/>
      <c r="O1019" s="51"/>
      <c r="P1019" s="51"/>
    </row>
    <row r="1020" spans="1:16" s="50" customFormat="1">
      <c r="A1020" s="166"/>
      <c r="B1020" s="44"/>
      <c r="C1020" s="45" t="s">
        <v>639</v>
      </c>
      <c r="D1020" s="45" t="s">
        <v>549</v>
      </c>
      <c r="E1020" s="48"/>
      <c r="F1020" s="47"/>
      <c r="G1020" s="80"/>
      <c r="H1020" s="217"/>
      <c r="J1020" s="51"/>
      <c r="K1020" s="51"/>
      <c r="L1020" s="51"/>
      <c r="M1020" s="51"/>
      <c r="N1020" s="51"/>
      <c r="O1020" s="51"/>
      <c r="P1020" s="51"/>
    </row>
    <row r="1021" spans="1:16" s="50" customFormat="1" ht="28.5">
      <c r="A1021" s="166"/>
      <c r="B1021" s="44"/>
      <c r="C1021" s="45" t="s">
        <v>640</v>
      </c>
      <c r="D1021" s="45" t="s">
        <v>551</v>
      </c>
      <c r="E1021" s="48"/>
      <c r="F1021" s="47"/>
      <c r="G1021" s="80"/>
      <c r="H1021" s="217"/>
      <c r="J1021" s="51"/>
      <c r="K1021" s="51"/>
      <c r="L1021" s="51"/>
      <c r="M1021" s="51"/>
      <c r="N1021" s="51"/>
      <c r="O1021" s="51"/>
      <c r="P1021" s="51"/>
    </row>
    <row r="1022" spans="1:16" s="50" customFormat="1" ht="28.5">
      <c r="A1022" s="166"/>
      <c r="B1022" s="44"/>
      <c r="C1022" s="45" t="s">
        <v>633</v>
      </c>
      <c r="D1022" s="45" t="s">
        <v>553</v>
      </c>
      <c r="E1022" s="48"/>
      <c r="F1022" s="47"/>
      <c r="G1022" s="80"/>
      <c r="H1022" s="217"/>
      <c r="J1022" s="51"/>
      <c r="K1022" s="51"/>
      <c r="L1022" s="51"/>
      <c r="M1022" s="51"/>
      <c r="N1022" s="51"/>
      <c r="O1022" s="51"/>
      <c r="P1022" s="51"/>
    </row>
    <row r="1023" spans="1:16" s="50" customFormat="1">
      <c r="A1023" s="166"/>
      <c r="B1023" s="44"/>
      <c r="C1023" s="45" t="s">
        <v>634</v>
      </c>
      <c r="D1023" s="45" t="s">
        <v>555</v>
      </c>
      <c r="E1023" s="48"/>
      <c r="F1023" s="47"/>
      <c r="G1023" s="80"/>
      <c r="H1023" s="217"/>
      <c r="J1023" s="51"/>
      <c r="K1023" s="51"/>
      <c r="L1023" s="51"/>
      <c r="M1023" s="51"/>
      <c r="N1023" s="51"/>
      <c r="O1023" s="51"/>
      <c r="P1023" s="51"/>
    </row>
    <row r="1024" spans="1:16" s="50" customFormat="1">
      <c r="A1024" s="166"/>
      <c r="B1024" s="44"/>
      <c r="C1024" s="45" t="s">
        <v>602</v>
      </c>
      <c r="D1024" s="45" t="s">
        <v>557</v>
      </c>
      <c r="E1024" s="48"/>
      <c r="F1024" s="47"/>
      <c r="G1024" s="80"/>
      <c r="H1024" s="217"/>
      <c r="J1024" s="51"/>
      <c r="K1024" s="51"/>
      <c r="L1024" s="51"/>
      <c r="M1024" s="51"/>
      <c r="N1024" s="51"/>
      <c r="O1024" s="51"/>
      <c r="P1024" s="51"/>
    </row>
    <row r="1025" spans="1:16" s="50" customFormat="1" ht="28.5">
      <c r="A1025" s="166"/>
      <c r="B1025" s="44"/>
      <c r="C1025" s="45" t="s">
        <v>635</v>
      </c>
      <c r="D1025" s="45" t="s">
        <v>559</v>
      </c>
      <c r="E1025" s="48"/>
      <c r="F1025" s="47"/>
      <c r="G1025" s="80"/>
      <c r="H1025" s="217"/>
      <c r="J1025" s="51"/>
      <c r="K1025" s="51"/>
      <c r="L1025" s="51"/>
      <c r="M1025" s="51"/>
      <c r="N1025" s="51"/>
      <c r="O1025" s="51"/>
      <c r="P1025" s="51"/>
    </row>
    <row r="1026" spans="1:16" s="50" customFormat="1" ht="42.75">
      <c r="A1026" s="166"/>
      <c r="B1026" s="44"/>
      <c r="C1026" s="45" t="s">
        <v>636</v>
      </c>
      <c r="D1026" s="45" t="s">
        <v>560</v>
      </c>
      <c r="E1026" s="48"/>
      <c r="F1026" s="47"/>
      <c r="G1026" s="80"/>
      <c r="H1026" s="217"/>
      <c r="J1026" s="51"/>
      <c r="K1026" s="51"/>
      <c r="L1026" s="51"/>
      <c r="M1026" s="51"/>
      <c r="N1026" s="51"/>
      <c r="O1026" s="51"/>
      <c r="P1026" s="51"/>
    </row>
    <row r="1027" spans="1:16" s="50" customFormat="1">
      <c r="A1027" s="166"/>
      <c r="B1027" s="44"/>
      <c r="C1027" s="45" t="s">
        <v>641</v>
      </c>
      <c r="D1027" s="45" t="s">
        <v>562</v>
      </c>
      <c r="E1027" s="48"/>
      <c r="F1027" s="47"/>
      <c r="G1027" s="80"/>
      <c r="H1027" s="217"/>
      <c r="J1027" s="51"/>
      <c r="K1027" s="51"/>
      <c r="L1027" s="51"/>
      <c r="M1027" s="51"/>
      <c r="N1027" s="51"/>
      <c r="O1027" s="51"/>
      <c r="P1027" s="51"/>
    </row>
    <row r="1028" spans="1:16" s="50" customFormat="1">
      <c r="A1028" s="166"/>
      <c r="B1028" s="44"/>
      <c r="C1028" s="45">
        <v>2.1</v>
      </c>
      <c r="D1028" s="45" t="s">
        <v>564</v>
      </c>
      <c r="E1028" s="48"/>
      <c r="F1028" s="47"/>
      <c r="G1028" s="80"/>
      <c r="H1028" s="217"/>
      <c r="J1028" s="51"/>
      <c r="K1028" s="51"/>
      <c r="L1028" s="51"/>
      <c r="M1028" s="51"/>
      <c r="N1028" s="51"/>
      <c r="O1028" s="51"/>
      <c r="P1028" s="51"/>
    </row>
    <row r="1029" spans="1:16" s="50" customFormat="1" ht="28.5">
      <c r="A1029" s="166"/>
      <c r="B1029" s="44"/>
      <c r="C1029" s="45" t="s">
        <v>585</v>
      </c>
      <c r="D1029" s="45" t="s">
        <v>565</v>
      </c>
      <c r="E1029" s="48"/>
      <c r="F1029" s="47"/>
      <c r="G1029" s="80"/>
      <c r="H1029" s="217"/>
      <c r="J1029" s="51"/>
      <c r="K1029" s="51"/>
      <c r="L1029" s="51"/>
      <c r="M1029" s="51"/>
      <c r="N1029" s="51"/>
      <c r="O1029" s="51"/>
      <c r="P1029" s="51"/>
    </row>
    <row r="1030" spans="1:16" s="50" customFormat="1" ht="28.5">
      <c r="A1030" s="166"/>
      <c r="B1030" s="44"/>
      <c r="C1030" s="45" t="s">
        <v>637</v>
      </c>
      <c r="D1030" s="45" t="s">
        <v>567</v>
      </c>
      <c r="E1030" s="48"/>
      <c r="F1030" s="47"/>
      <c r="G1030" s="80"/>
      <c r="H1030" s="217"/>
      <c r="J1030" s="51"/>
      <c r="K1030" s="51"/>
      <c r="L1030" s="51"/>
      <c r="M1030" s="51"/>
      <c r="N1030" s="51"/>
      <c r="O1030" s="51"/>
      <c r="P1030" s="51"/>
    </row>
    <row r="1031" spans="1:16" s="50" customFormat="1">
      <c r="A1031" s="166"/>
      <c r="B1031" s="44"/>
      <c r="C1031" s="45"/>
      <c r="D1031" s="45"/>
      <c r="E1031" s="48"/>
      <c r="F1031" s="47"/>
      <c r="G1031" s="80"/>
      <c r="H1031" s="217"/>
      <c r="J1031" s="51"/>
      <c r="K1031" s="51"/>
      <c r="L1031" s="51"/>
      <c r="M1031" s="51"/>
      <c r="N1031" s="51"/>
      <c r="O1031" s="51"/>
      <c r="P1031" s="51"/>
    </row>
    <row r="1032" spans="1:16" s="50" customFormat="1" ht="15">
      <c r="A1032" s="166">
        <v>2</v>
      </c>
      <c r="B1032" s="44">
        <v>17</v>
      </c>
      <c r="C1032" s="104" t="s">
        <v>642</v>
      </c>
      <c r="D1032" s="45" t="s">
        <v>547</v>
      </c>
      <c r="E1032" s="48"/>
      <c r="F1032" s="47"/>
      <c r="G1032" s="80"/>
      <c r="H1032" s="217"/>
      <c r="J1032" s="51"/>
      <c r="K1032" s="51"/>
      <c r="L1032" s="51"/>
      <c r="M1032" s="51"/>
      <c r="N1032" s="51"/>
      <c r="O1032" s="51"/>
      <c r="P1032" s="51"/>
    </row>
    <row r="1033" spans="1:16" s="50" customFormat="1">
      <c r="A1033" s="166"/>
      <c r="B1033" s="44"/>
      <c r="C1033" s="45">
        <v>1</v>
      </c>
      <c r="D1033" s="45" t="s">
        <v>8</v>
      </c>
      <c r="E1033" s="48">
        <v>1</v>
      </c>
      <c r="F1033" s="47" t="s">
        <v>156</v>
      </c>
      <c r="G1033" s="80"/>
      <c r="H1033" s="217">
        <f>+E1033*G1033</f>
        <v>0</v>
      </c>
      <c r="J1033" s="51"/>
      <c r="K1033" s="51"/>
      <c r="L1033" s="51"/>
      <c r="M1033" s="51"/>
      <c r="N1033" s="51"/>
      <c r="O1033" s="51"/>
      <c r="P1033" s="51"/>
    </row>
    <row r="1034" spans="1:16" s="50" customFormat="1">
      <c r="A1034" s="166"/>
      <c r="B1034" s="44"/>
      <c r="C1034" s="45" t="s">
        <v>643</v>
      </c>
      <c r="D1034" s="45" t="s">
        <v>549</v>
      </c>
      <c r="E1034" s="48"/>
      <c r="F1034" s="47"/>
      <c r="G1034" s="80"/>
      <c r="H1034" s="217"/>
      <c r="J1034" s="51"/>
      <c r="K1034" s="51"/>
      <c r="L1034" s="51"/>
      <c r="M1034" s="51"/>
      <c r="N1034" s="51"/>
      <c r="O1034" s="51"/>
      <c r="P1034" s="51"/>
    </row>
    <row r="1035" spans="1:16" s="50" customFormat="1" ht="28.5">
      <c r="A1035" s="166"/>
      <c r="B1035" s="44"/>
      <c r="C1035" s="45" t="s">
        <v>644</v>
      </c>
      <c r="D1035" s="45" t="s">
        <v>551</v>
      </c>
      <c r="E1035" s="48"/>
      <c r="F1035" s="47"/>
      <c r="G1035" s="80"/>
      <c r="H1035" s="217"/>
      <c r="J1035" s="51"/>
      <c r="K1035" s="51"/>
      <c r="L1035" s="51"/>
      <c r="M1035" s="51"/>
      <c r="N1035" s="51"/>
      <c r="O1035" s="51"/>
      <c r="P1035" s="51"/>
    </row>
    <row r="1036" spans="1:16" s="50" customFormat="1" ht="28.5">
      <c r="A1036" s="166"/>
      <c r="B1036" s="44"/>
      <c r="C1036" s="45" t="s">
        <v>584</v>
      </c>
      <c r="D1036" s="45" t="s">
        <v>553</v>
      </c>
      <c r="E1036" s="48"/>
      <c r="F1036" s="47"/>
      <c r="G1036" s="80"/>
      <c r="H1036" s="217"/>
      <c r="J1036" s="51"/>
      <c r="K1036" s="51"/>
      <c r="L1036" s="51"/>
      <c r="M1036" s="51"/>
      <c r="N1036" s="51"/>
      <c r="O1036" s="51"/>
      <c r="P1036" s="51"/>
    </row>
    <row r="1037" spans="1:16" s="50" customFormat="1">
      <c r="A1037" s="166"/>
      <c r="B1037" s="44"/>
      <c r="C1037" s="45" t="s">
        <v>574</v>
      </c>
      <c r="D1037" s="45" t="s">
        <v>555</v>
      </c>
      <c r="E1037" s="48"/>
      <c r="F1037" s="47"/>
      <c r="G1037" s="80"/>
      <c r="H1037" s="217"/>
      <c r="J1037" s="51"/>
      <c r="K1037" s="51"/>
      <c r="L1037" s="51"/>
      <c r="M1037" s="51"/>
      <c r="N1037" s="51"/>
      <c r="O1037" s="51"/>
      <c r="P1037" s="51"/>
    </row>
    <row r="1038" spans="1:16" s="50" customFormat="1" ht="28.5">
      <c r="A1038" s="166"/>
      <c r="B1038" s="44"/>
      <c r="C1038" s="45" t="s">
        <v>575</v>
      </c>
      <c r="D1038" s="45" t="s">
        <v>557</v>
      </c>
      <c r="E1038" s="48"/>
      <c r="F1038" s="47"/>
      <c r="G1038" s="80"/>
      <c r="H1038" s="217"/>
      <c r="J1038" s="51"/>
      <c r="K1038" s="51"/>
      <c r="L1038" s="51"/>
      <c r="M1038" s="51"/>
      <c r="N1038" s="51"/>
      <c r="O1038" s="51"/>
      <c r="P1038" s="51"/>
    </row>
    <row r="1039" spans="1:16" s="50" customFormat="1">
      <c r="A1039" s="166"/>
      <c r="B1039" s="44"/>
      <c r="C1039" s="45"/>
      <c r="D1039" s="45" t="s">
        <v>559</v>
      </c>
      <c r="E1039" s="48"/>
      <c r="F1039" s="47"/>
      <c r="G1039" s="80"/>
      <c r="H1039" s="217"/>
      <c r="J1039" s="51"/>
      <c r="K1039" s="51"/>
      <c r="L1039" s="51"/>
      <c r="M1039" s="51"/>
      <c r="N1039" s="51"/>
      <c r="O1039" s="51"/>
      <c r="P1039" s="51"/>
    </row>
    <row r="1040" spans="1:16" s="50" customFormat="1" ht="42.75">
      <c r="A1040" s="166"/>
      <c r="B1040" s="44"/>
      <c r="C1040" s="45" t="s">
        <v>576</v>
      </c>
      <c r="D1040" s="45" t="s">
        <v>560</v>
      </c>
      <c r="E1040" s="48"/>
      <c r="F1040" s="47"/>
      <c r="G1040" s="80"/>
      <c r="H1040" s="217"/>
      <c r="J1040" s="51"/>
      <c r="K1040" s="51"/>
      <c r="L1040" s="51"/>
      <c r="M1040" s="51"/>
      <c r="N1040" s="51"/>
      <c r="O1040" s="51"/>
      <c r="P1040" s="51"/>
    </row>
    <row r="1041" spans="1:16" s="50" customFormat="1">
      <c r="A1041" s="166"/>
      <c r="B1041" s="44"/>
      <c r="C1041" s="45" t="s">
        <v>577</v>
      </c>
      <c r="D1041" s="45" t="s">
        <v>562</v>
      </c>
      <c r="E1041" s="48"/>
      <c r="F1041" s="47"/>
      <c r="G1041" s="80"/>
      <c r="H1041" s="217"/>
      <c r="J1041" s="51"/>
      <c r="K1041" s="51"/>
      <c r="L1041" s="51"/>
      <c r="M1041" s="51"/>
      <c r="N1041" s="51"/>
      <c r="O1041" s="51"/>
      <c r="P1041" s="51"/>
    </row>
    <row r="1042" spans="1:16" s="50" customFormat="1">
      <c r="A1042" s="166"/>
      <c r="B1042" s="44"/>
      <c r="C1042" s="45">
        <v>2.1</v>
      </c>
      <c r="D1042" s="45" t="s">
        <v>564</v>
      </c>
      <c r="E1042" s="48"/>
      <c r="F1042" s="47"/>
      <c r="G1042" s="80"/>
      <c r="H1042" s="217"/>
      <c r="J1042" s="51"/>
      <c r="K1042" s="51"/>
      <c r="L1042" s="51"/>
      <c r="M1042" s="51"/>
      <c r="N1042" s="51"/>
      <c r="O1042" s="51"/>
      <c r="P1042" s="51"/>
    </row>
    <row r="1043" spans="1:16" s="50" customFormat="1" ht="28.5">
      <c r="A1043" s="166"/>
      <c r="B1043" s="44"/>
      <c r="C1043" s="45" t="s">
        <v>578</v>
      </c>
      <c r="D1043" s="45" t="s">
        <v>565</v>
      </c>
      <c r="E1043" s="48"/>
      <c r="F1043" s="47"/>
      <c r="G1043" s="80"/>
      <c r="H1043" s="217"/>
      <c r="J1043" s="51"/>
      <c r="K1043" s="51"/>
      <c r="L1043" s="51"/>
      <c r="M1043" s="51"/>
      <c r="N1043" s="51"/>
      <c r="O1043" s="51"/>
      <c r="P1043" s="51"/>
    </row>
    <row r="1044" spans="1:16" s="50" customFormat="1" ht="28.5">
      <c r="A1044" s="166"/>
      <c r="B1044" s="44"/>
      <c r="C1044" s="45" t="s">
        <v>645</v>
      </c>
      <c r="D1044" s="45" t="s">
        <v>567</v>
      </c>
      <c r="E1044" s="48"/>
      <c r="F1044" s="47"/>
      <c r="G1044" s="80"/>
      <c r="H1044" s="217"/>
      <c r="J1044" s="51"/>
      <c r="K1044" s="51"/>
      <c r="L1044" s="51"/>
      <c r="M1044" s="51"/>
      <c r="N1044" s="51"/>
      <c r="O1044" s="51"/>
      <c r="P1044" s="51"/>
    </row>
    <row r="1045" spans="1:16" s="50" customFormat="1">
      <c r="A1045" s="166"/>
      <c r="B1045" s="44"/>
      <c r="C1045" s="45"/>
      <c r="D1045" s="45"/>
      <c r="E1045" s="48"/>
      <c r="F1045" s="47"/>
      <c r="G1045" s="80"/>
      <c r="H1045" s="217"/>
      <c r="J1045" s="51"/>
      <c r="K1045" s="51"/>
      <c r="L1045" s="51"/>
      <c r="M1045" s="51"/>
      <c r="N1045" s="51"/>
      <c r="O1045" s="51"/>
      <c r="P1045" s="51"/>
    </row>
    <row r="1046" spans="1:16" s="50" customFormat="1" ht="15">
      <c r="A1046" s="166">
        <v>2</v>
      </c>
      <c r="B1046" s="44">
        <v>18</v>
      </c>
      <c r="C1046" s="104" t="s">
        <v>646</v>
      </c>
      <c r="D1046" s="45" t="s">
        <v>547</v>
      </c>
      <c r="E1046" s="48"/>
      <c r="F1046" s="47"/>
      <c r="G1046" s="80"/>
      <c r="H1046" s="217"/>
      <c r="J1046" s="51"/>
      <c r="K1046" s="51"/>
      <c r="L1046" s="51"/>
      <c r="M1046" s="51"/>
      <c r="N1046" s="51"/>
      <c r="O1046" s="51"/>
      <c r="P1046" s="51"/>
    </row>
    <row r="1047" spans="1:16" s="50" customFormat="1">
      <c r="A1047" s="166"/>
      <c r="B1047" s="44"/>
      <c r="C1047" s="45">
        <v>1</v>
      </c>
      <c r="D1047" s="45" t="s">
        <v>8</v>
      </c>
      <c r="E1047" s="48">
        <v>1</v>
      </c>
      <c r="F1047" s="47" t="s">
        <v>156</v>
      </c>
      <c r="G1047" s="80"/>
      <c r="H1047" s="217">
        <f>+E1047*G1047</f>
        <v>0</v>
      </c>
      <c r="J1047" s="51"/>
      <c r="K1047" s="51"/>
      <c r="L1047" s="51"/>
      <c r="M1047" s="51"/>
      <c r="N1047" s="51"/>
      <c r="O1047" s="51"/>
      <c r="P1047" s="51"/>
    </row>
    <row r="1048" spans="1:16" s="50" customFormat="1">
      <c r="A1048" s="166"/>
      <c r="B1048" s="44"/>
      <c r="C1048" s="45" t="s">
        <v>643</v>
      </c>
      <c r="D1048" s="45" t="s">
        <v>549</v>
      </c>
      <c r="E1048" s="48"/>
      <c r="F1048" s="47"/>
      <c r="G1048" s="80"/>
      <c r="H1048" s="217"/>
      <c r="J1048" s="51"/>
      <c r="K1048" s="51"/>
      <c r="L1048" s="51"/>
      <c r="M1048" s="51"/>
      <c r="N1048" s="51"/>
      <c r="O1048" s="51"/>
      <c r="P1048" s="51"/>
    </row>
    <row r="1049" spans="1:16" s="50" customFormat="1" ht="28.5">
      <c r="A1049" s="166"/>
      <c r="B1049" s="44"/>
      <c r="C1049" s="45" t="s">
        <v>644</v>
      </c>
      <c r="D1049" s="45" t="s">
        <v>551</v>
      </c>
      <c r="E1049" s="48"/>
      <c r="F1049" s="47"/>
      <c r="G1049" s="80"/>
      <c r="H1049" s="217"/>
      <c r="J1049" s="51"/>
      <c r="K1049" s="51"/>
      <c r="L1049" s="51"/>
      <c r="M1049" s="51"/>
      <c r="N1049" s="51"/>
      <c r="O1049" s="51"/>
      <c r="P1049" s="51"/>
    </row>
    <row r="1050" spans="1:16" s="50" customFormat="1" ht="28.5">
      <c r="A1050" s="166"/>
      <c r="B1050" s="44"/>
      <c r="C1050" s="45" t="s">
        <v>584</v>
      </c>
      <c r="D1050" s="45" t="s">
        <v>553</v>
      </c>
      <c r="E1050" s="48"/>
      <c r="F1050" s="47"/>
      <c r="G1050" s="80"/>
      <c r="H1050" s="217"/>
      <c r="J1050" s="51"/>
      <c r="K1050" s="51"/>
      <c r="L1050" s="51"/>
      <c r="M1050" s="51"/>
      <c r="N1050" s="51"/>
      <c r="O1050" s="51"/>
      <c r="P1050" s="51"/>
    </row>
    <row r="1051" spans="1:16" s="50" customFormat="1">
      <c r="A1051" s="166"/>
      <c r="B1051" s="44"/>
      <c r="C1051" s="45" t="s">
        <v>574</v>
      </c>
      <c r="D1051" s="45" t="s">
        <v>555</v>
      </c>
      <c r="E1051" s="48"/>
      <c r="F1051" s="47"/>
      <c r="G1051" s="80"/>
      <c r="H1051" s="217"/>
      <c r="J1051" s="51"/>
      <c r="K1051" s="51"/>
      <c r="L1051" s="51"/>
      <c r="M1051" s="51"/>
      <c r="N1051" s="51"/>
      <c r="O1051" s="51"/>
      <c r="P1051" s="51"/>
    </row>
    <row r="1052" spans="1:16" s="50" customFormat="1" ht="28.5">
      <c r="A1052" s="166"/>
      <c r="B1052" s="44"/>
      <c r="C1052" s="45" t="s">
        <v>575</v>
      </c>
      <c r="D1052" s="45" t="s">
        <v>557</v>
      </c>
      <c r="E1052" s="48"/>
      <c r="F1052" s="47"/>
      <c r="G1052" s="80"/>
      <c r="H1052" s="217"/>
      <c r="J1052" s="51"/>
      <c r="K1052" s="51"/>
      <c r="L1052" s="51"/>
      <c r="M1052" s="51"/>
      <c r="N1052" s="51"/>
      <c r="O1052" s="51"/>
      <c r="P1052" s="51"/>
    </row>
    <row r="1053" spans="1:16" s="50" customFormat="1">
      <c r="A1053" s="166"/>
      <c r="B1053" s="44"/>
      <c r="C1053" s="45"/>
      <c r="D1053" s="45" t="s">
        <v>559</v>
      </c>
      <c r="E1053" s="48"/>
      <c r="F1053" s="47"/>
      <c r="G1053" s="80"/>
      <c r="H1053" s="217"/>
      <c r="J1053" s="51"/>
      <c r="K1053" s="51"/>
      <c r="L1053" s="51"/>
      <c r="M1053" s="51"/>
      <c r="N1053" s="51"/>
      <c r="O1053" s="51"/>
      <c r="P1053" s="51"/>
    </row>
    <row r="1054" spans="1:16" s="50" customFormat="1" ht="42.75">
      <c r="A1054" s="166"/>
      <c r="B1054" s="44"/>
      <c r="C1054" s="45" t="s">
        <v>576</v>
      </c>
      <c r="D1054" s="45" t="s">
        <v>560</v>
      </c>
      <c r="E1054" s="48"/>
      <c r="F1054" s="47"/>
      <c r="G1054" s="80"/>
      <c r="H1054" s="217"/>
      <c r="J1054" s="51"/>
      <c r="K1054" s="51"/>
      <c r="L1054" s="51"/>
      <c r="M1054" s="51"/>
      <c r="N1054" s="51"/>
      <c r="O1054" s="51"/>
      <c r="P1054" s="51"/>
    </row>
    <row r="1055" spans="1:16" s="50" customFormat="1">
      <c r="A1055" s="166"/>
      <c r="B1055" s="44"/>
      <c r="C1055" s="45" t="s">
        <v>577</v>
      </c>
      <c r="D1055" s="45" t="s">
        <v>562</v>
      </c>
      <c r="E1055" s="48"/>
      <c r="F1055" s="47"/>
      <c r="G1055" s="80"/>
      <c r="H1055" s="217"/>
      <c r="J1055" s="51"/>
      <c r="K1055" s="51"/>
      <c r="L1055" s="51"/>
      <c r="M1055" s="51"/>
      <c r="N1055" s="51"/>
      <c r="O1055" s="51"/>
      <c r="P1055" s="51"/>
    </row>
    <row r="1056" spans="1:16" s="50" customFormat="1">
      <c r="A1056" s="166"/>
      <c r="B1056" s="44"/>
      <c r="C1056" s="45">
        <v>2.1</v>
      </c>
      <c r="D1056" s="45" t="s">
        <v>564</v>
      </c>
      <c r="E1056" s="48"/>
      <c r="F1056" s="47"/>
      <c r="G1056" s="80"/>
      <c r="H1056" s="217"/>
      <c r="J1056" s="51"/>
      <c r="K1056" s="51"/>
      <c r="L1056" s="51"/>
      <c r="M1056" s="51"/>
      <c r="N1056" s="51"/>
      <c r="O1056" s="51"/>
      <c r="P1056" s="51"/>
    </row>
    <row r="1057" spans="1:16" s="50" customFormat="1" ht="28.5">
      <c r="A1057" s="166"/>
      <c r="B1057" s="44"/>
      <c r="C1057" s="45" t="s">
        <v>585</v>
      </c>
      <c r="D1057" s="45" t="s">
        <v>565</v>
      </c>
      <c r="E1057" s="48"/>
      <c r="F1057" s="47"/>
      <c r="G1057" s="80"/>
      <c r="H1057" s="217"/>
      <c r="J1057" s="51"/>
      <c r="K1057" s="51"/>
      <c r="L1057" s="51"/>
      <c r="M1057" s="51"/>
      <c r="N1057" s="51"/>
      <c r="O1057" s="51"/>
      <c r="P1057" s="51"/>
    </row>
    <row r="1058" spans="1:16" s="50" customFormat="1" ht="28.5">
      <c r="A1058" s="166"/>
      <c r="B1058" s="44"/>
      <c r="C1058" s="45" t="s">
        <v>579</v>
      </c>
      <c r="D1058" s="45" t="s">
        <v>567</v>
      </c>
      <c r="E1058" s="48"/>
      <c r="F1058" s="47"/>
      <c r="G1058" s="80"/>
      <c r="H1058" s="217"/>
      <c r="J1058" s="51"/>
      <c r="K1058" s="51"/>
      <c r="L1058" s="51"/>
      <c r="M1058" s="51"/>
      <c r="N1058" s="51"/>
      <c r="O1058" s="51"/>
      <c r="P1058" s="51"/>
    </row>
    <row r="1059" spans="1:16" s="50" customFormat="1">
      <c r="A1059" s="166"/>
      <c r="B1059" s="44"/>
      <c r="C1059" s="45"/>
      <c r="D1059" s="45"/>
      <c r="E1059" s="48"/>
      <c r="F1059" s="47"/>
      <c r="G1059" s="80"/>
      <c r="H1059" s="217"/>
      <c r="J1059" s="51"/>
      <c r="K1059" s="51"/>
      <c r="L1059" s="51"/>
      <c r="M1059" s="51"/>
      <c r="N1059" s="51"/>
      <c r="O1059" s="51"/>
      <c r="P1059" s="51"/>
    </row>
    <row r="1060" spans="1:16" s="50" customFormat="1" ht="30">
      <c r="A1060" s="166">
        <v>2</v>
      </c>
      <c r="B1060" s="44">
        <v>19</v>
      </c>
      <c r="C1060" s="104" t="s">
        <v>647</v>
      </c>
      <c r="D1060" s="45" t="s">
        <v>547</v>
      </c>
      <c r="E1060" s="48"/>
      <c r="F1060" s="47"/>
      <c r="G1060" s="80"/>
      <c r="H1060" s="217"/>
      <c r="J1060" s="51"/>
      <c r="K1060" s="51"/>
      <c r="L1060" s="51"/>
      <c r="M1060" s="51"/>
      <c r="N1060" s="51"/>
      <c r="O1060" s="51"/>
      <c r="P1060" s="51"/>
    </row>
    <row r="1061" spans="1:16" s="50" customFormat="1">
      <c r="A1061" s="166"/>
      <c r="B1061" s="44"/>
      <c r="C1061" s="45">
        <v>1</v>
      </c>
      <c r="D1061" s="45" t="s">
        <v>8</v>
      </c>
      <c r="E1061" s="48">
        <v>1</v>
      </c>
      <c r="F1061" s="47" t="s">
        <v>156</v>
      </c>
      <c r="G1061" s="80"/>
      <c r="H1061" s="217">
        <f>+E1061*G1061</f>
        <v>0</v>
      </c>
      <c r="J1061" s="51"/>
      <c r="K1061" s="51"/>
      <c r="L1061" s="51"/>
      <c r="M1061" s="51"/>
      <c r="N1061" s="51"/>
      <c r="O1061" s="51"/>
      <c r="P1061" s="51"/>
    </row>
    <row r="1062" spans="1:16" s="50" customFormat="1">
      <c r="A1062" s="166"/>
      <c r="B1062" s="44"/>
      <c r="C1062" s="45" t="s">
        <v>648</v>
      </c>
      <c r="D1062" s="45" t="s">
        <v>549</v>
      </c>
      <c r="E1062" s="48"/>
      <c r="F1062" s="47"/>
      <c r="G1062" s="80"/>
      <c r="H1062" s="217"/>
      <c r="J1062" s="51"/>
      <c r="K1062" s="51"/>
      <c r="L1062" s="51"/>
      <c r="M1062" s="51"/>
      <c r="N1062" s="51"/>
      <c r="O1062" s="51"/>
      <c r="P1062" s="51"/>
    </row>
    <row r="1063" spans="1:16" s="50" customFormat="1" ht="42.75">
      <c r="A1063" s="166"/>
      <c r="B1063" s="44"/>
      <c r="C1063" s="45" t="s">
        <v>649</v>
      </c>
      <c r="D1063" s="45" t="s">
        <v>551</v>
      </c>
      <c r="E1063" s="48"/>
      <c r="F1063" s="47"/>
      <c r="G1063" s="80"/>
      <c r="H1063" s="217"/>
      <c r="J1063" s="51"/>
      <c r="K1063" s="51"/>
      <c r="L1063" s="51"/>
      <c r="M1063" s="51"/>
      <c r="N1063" s="51"/>
      <c r="O1063" s="51"/>
      <c r="P1063" s="51"/>
    </row>
    <row r="1064" spans="1:16" s="50" customFormat="1" ht="28.5">
      <c r="A1064" s="166"/>
      <c r="B1064" s="44"/>
      <c r="C1064" s="45" t="s">
        <v>573</v>
      </c>
      <c r="D1064" s="45" t="s">
        <v>553</v>
      </c>
      <c r="E1064" s="48"/>
      <c r="F1064" s="47"/>
      <c r="G1064" s="80"/>
      <c r="H1064" s="217"/>
      <c r="J1064" s="51"/>
      <c r="K1064" s="51"/>
      <c r="L1064" s="51"/>
      <c r="M1064" s="51"/>
      <c r="N1064" s="51"/>
      <c r="O1064" s="51"/>
      <c r="P1064" s="51"/>
    </row>
    <row r="1065" spans="1:16" s="50" customFormat="1">
      <c r="A1065" s="166"/>
      <c r="B1065" s="44"/>
      <c r="C1065" s="45" t="s">
        <v>590</v>
      </c>
      <c r="D1065" s="45" t="s">
        <v>555</v>
      </c>
      <c r="E1065" s="48"/>
      <c r="F1065" s="47"/>
      <c r="G1065" s="80"/>
      <c r="H1065" s="217"/>
      <c r="J1065" s="51"/>
      <c r="K1065" s="51"/>
      <c r="L1065" s="51"/>
      <c r="M1065" s="51"/>
      <c r="N1065" s="51"/>
      <c r="O1065" s="51"/>
      <c r="P1065" s="51"/>
    </row>
    <row r="1066" spans="1:16" s="50" customFormat="1" ht="28.5">
      <c r="A1066" s="166"/>
      <c r="B1066" s="44"/>
      <c r="C1066" s="45" t="s">
        <v>595</v>
      </c>
      <c r="D1066" s="45" t="s">
        <v>557</v>
      </c>
      <c r="E1066" s="48"/>
      <c r="F1066" s="47"/>
      <c r="G1066" s="80"/>
      <c r="H1066" s="217"/>
      <c r="J1066" s="51"/>
      <c r="K1066" s="51"/>
      <c r="L1066" s="51"/>
      <c r="M1066" s="51"/>
      <c r="N1066" s="51"/>
      <c r="O1066" s="51"/>
      <c r="P1066" s="51"/>
    </row>
    <row r="1067" spans="1:16" s="50" customFormat="1">
      <c r="A1067" s="166"/>
      <c r="B1067" s="44"/>
      <c r="C1067" s="45"/>
      <c r="D1067" s="45" t="s">
        <v>559</v>
      </c>
      <c r="E1067" s="48"/>
      <c r="F1067" s="47"/>
      <c r="G1067" s="80"/>
      <c r="H1067" s="217"/>
      <c r="J1067" s="51"/>
      <c r="K1067" s="51"/>
      <c r="L1067" s="51"/>
      <c r="M1067" s="51"/>
      <c r="N1067" s="51"/>
      <c r="O1067" s="51"/>
      <c r="P1067" s="51"/>
    </row>
    <row r="1068" spans="1:16" s="50" customFormat="1" ht="42.75">
      <c r="A1068" s="166"/>
      <c r="B1068" s="44"/>
      <c r="C1068" s="45" t="s">
        <v>576</v>
      </c>
      <c r="D1068" s="45" t="s">
        <v>560</v>
      </c>
      <c r="E1068" s="48"/>
      <c r="F1068" s="47"/>
      <c r="G1068" s="80"/>
      <c r="H1068" s="217"/>
      <c r="J1068" s="51"/>
      <c r="K1068" s="51"/>
      <c r="L1068" s="51"/>
      <c r="M1068" s="51"/>
      <c r="N1068" s="51"/>
      <c r="O1068" s="51"/>
      <c r="P1068" s="51"/>
    </row>
    <row r="1069" spans="1:16" s="50" customFormat="1">
      <c r="A1069" s="166"/>
      <c r="B1069" s="44"/>
      <c r="C1069" s="45" t="s">
        <v>577</v>
      </c>
      <c r="D1069" s="45" t="s">
        <v>562</v>
      </c>
      <c r="E1069" s="48"/>
      <c r="F1069" s="47"/>
      <c r="G1069" s="80"/>
      <c r="H1069" s="217"/>
      <c r="J1069" s="51"/>
      <c r="K1069" s="51"/>
      <c r="L1069" s="51"/>
      <c r="M1069" s="51"/>
      <c r="N1069" s="51"/>
      <c r="O1069" s="51"/>
      <c r="P1069" s="51"/>
    </row>
    <row r="1070" spans="1:16" s="50" customFormat="1">
      <c r="A1070" s="166"/>
      <c r="B1070" s="44"/>
      <c r="C1070" s="45">
        <v>2.46</v>
      </c>
      <c r="D1070" s="45" t="s">
        <v>564</v>
      </c>
      <c r="E1070" s="48"/>
      <c r="F1070" s="47"/>
      <c r="G1070" s="80"/>
      <c r="H1070" s="217"/>
      <c r="J1070" s="51"/>
      <c r="K1070" s="51"/>
      <c r="L1070" s="51"/>
      <c r="M1070" s="51"/>
      <c r="N1070" s="51"/>
      <c r="O1070" s="51"/>
      <c r="P1070" s="51"/>
    </row>
    <row r="1071" spans="1:16" s="50" customFormat="1" ht="28.5">
      <c r="A1071" s="166"/>
      <c r="B1071" s="44"/>
      <c r="C1071" s="45" t="s">
        <v>578</v>
      </c>
      <c r="D1071" s="45" t="s">
        <v>565</v>
      </c>
      <c r="E1071" s="48"/>
      <c r="F1071" s="47"/>
      <c r="G1071" s="80"/>
      <c r="H1071" s="217"/>
      <c r="J1071" s="51"/>
      <c r="K1071" s="51"/>
      <c r="L1071" s="51"/>
      <c r="M1071" s="51"/>
      <c r="N1071" s="51"/>
      <c r="O1071" s="51"/>
      <c r="P1071" s="51"/>
    </row>
    <row r="1072" spans="1:16" s="50" customFormat="1" ht="28.5">
      <c r="A1072" s="166"/>
      <c r="B1072" s="44"/>
      <c r="C1072" s="45" t="s">
        <v>724</v>
      </c>
      <c r="D1072" s="45" t="s">
        <v>568</v>
      </c>
      <c r="E1072" s="48"/>
      <c r="F1072" s="47"/>
      <c r="G1072" s="80"/>
      <c r="H1072" s="217"/>
      <c r="J1072" s="51"/>
      <c r="K1072" s="51"/>
      <c r="L1072" s="51"/>
      <c r="M1072" s="51"/>
      <c r="N1072" s="51"/>
      <c r="O1072" s="51"/>
      <c r="P1072" s="51"/>
    </row>
    <row r="1073" spans="1:16" s="50" customFormat="1">
      <c r="A1073" s="166"/>
      <c r="B1073" s="44"/>
      <c r="C1073" s="45" t="s">
        <v>580</v>
      </c>
      <c r="D1073" s="45"/>
      <c r="E1073" s="48"/>
      <c r="F1073" s="47"/>
      <c r="G1073" s="80"/>
      <c r="H1073" s="217"/>
      <c r="J1073" s="51"/>
      <c r="K1073" s="51"/>
      <c r="L1073" s="51"/>
      <c r="M1073" s="51"/>
      <c r="N1073" s="51"/>
      <c r="O1073" s="51"/>
      <c r="P1073" s="51"/>
    </row>
    <row r="1074" spans="1:16" s="50" customFormat="1">
      <c r="A1074" s="166"/>
      <c r="B1074" s="44"/>
      <c r="C1074" s="45"/>
      <c r="D1074" s="45"/>
      <c r="E1074" s="48"/>
      <c r="F1074" s="47"/>
      <c r="G1074" s="80"/>
      <c r="H1074" s="217"/>
      <c r="J1074" s="51"/>
      <c r="K1074" s="51"/>
      <c r="L1074" s="51"/>
      <c r="M1074" s="51"/>
      <c r="N1074" s="51"/>
      <c r="O1074" s="51"/>
      <c r="P1074" s="51"/>
    </row>
    <row r="1075" spans="1:16" s="50" customFormat="1" ht="15">
      <c r="A1075" s="166">
        <v>2</v>
      </c>
      <c r="B1075" s="44">
        <v>20</v>
      </c>
      <c r="C1075" s="104" t="s">
        <v>650</v>
      </c>
      <c r="D1075" s="45" t="s">
        <v>547</v>
      </c>
      <c r="E1075" s="48"/>
      <c r="F1075" s="47"/>
      <c r="G1075" s="80"/>
      <c r="H1075" s="217"/>
      <c r="J1075" s="51"/>
      <c r="K1075" s="51"/>
      <c r="L1075" s="51"/>
      <c r="M1075" s="51"/>
      <c r="N1075" s="51"/>
      <c r="O1075" s="51"/>
      <c r="P1075" s="51"/>
    </row>
    <row r="1076" spans="1:16" s="50" customFormat="1">
      <c r="A1076" s="166"/>
      <c r="B1076" s="44"/>
      <c r="C1076" s="45">
        <v>1</v>
      </c>
      <c r="D1076" s="45" t="s">
        <v>8</v>
      </c>
      <c r="E1076" s="48">
        <v>1</v>
      </c>
      <c r="F1076" s="47" t="s">
        <v>156</v>
      </c>
      <c r="G1076" s="80"/>
      <c r="H1076" s="217">
        <f>+E1076*G1076</f>
        <v>0</v>
      </c>
      <c r="J1076" s="51"/>
      <c r="K1076" s="51"/>
      <c r="L1076" s="51"/>
      <c r="M1076" s="51"/>
      <c r="N1076" s="51"/>
      <c r="O1076" s="51"/>
      <c r="P1076" s="51"/>
    </row>
    <row r="1077" spans="1:16" s="50" customFormat="1">
      <c r="A1077" s="166"/>
      <c r="B1077" s="44"/>
      <c r="C1077" s="45" t="s">
        <v>651</v>
      </c>
      <c r="D1077" s="45" t="s">
        <v>549</v>
      </c>
      <c r="E1077" s="48"/>
      <c r="F1077" s="47"/>
      <c r="G1077" s="80"/>
      <c r="H1077" s="217"/>
      <c r="J1077" s="51"/>
      <c r="K1077" s="51"/>
      <c r="L1077" s="51"/>
      <c r="M1077" s="51"/>
      <c r="N1077" s="51"/>
      <c r="O1077" s="51"/>
      <c r="P1077" s="51"/>
    </row>
    <row r="1078" spans="1:16" s="50" customFormat="1" ht="28.5">
      <c r="A1078" s="166"/>
      <c r="B1078" s="44"/>
      <c r="C1078" s="45" t="s">
        <v>652</v>
      </c>
      <c r="D1078" s="45" t="s">
        <v>551</v>
      </c>
      <c r="E1078" s="48"/>
      <c r="F1078" s="47"/>
      <c r="G1078" s="80"/>
      <c r="H1078" s="217"/>
      <c r="J1078" s="51"/>
      <c r="K1078" s="51"/>
      <c r="L1078" s="51"/>
      <c r="M1078" s="51"/>
      <c r="N1078" s="51"/>
      <c r="O1078" s="51"/>
      <c r="P1078" s="51"/>
    </row>
    <row r="1079" spans="1:16" s="50" customFormat="1" ht="28.5">
      <c r="A1079" s="166"/>
      <c r="B1079" s="44"/>
      <c r="C1079" s="45" t="s">
        <v>584</v>
      </c>
      <c r="D1079" s="45" t="s">
        <v>553</v>
      </c>
      <c r="E1079" s="48"/>
      <c r="F1079" s="47"/>
      <c r="G1079" s="80"/>
      <c r="H1079" s="217"/>
      <c r="J1079" s="51"/>
      <c r="K1079" s="51"/>
      <c r="L1079" s="51"/>
      <c r="M1079" s="51"/>
      <c r="N1079" s="51"/>
      <c r="O1079" s="51"/>
      <c r="P1079" s="51"/>
    </row>
    <row r="1080" spans="1:16" s="50" customFormat="1">
      <c r="A1080" s="166"/>
      <c r="B1080" s="44"/>
      <c r="C1080" s="45" t="s">
        <v>574</v>
      </c>
      <c r="D1080" s="45" t="s">
        <v>555</v>
      </c>
      <c r="E1080" s="48"/>
      <c r="F1080" s="47"/>
      <c r="G1080" s="80"/>
      <c r="H1080" s="217"/>
      <c r="J1080" s="51"/>
      <c r="K1080" s="51"/>
      <c r="L1080" s="51"/>
      <c r="M1080" s="51"/>
      <c r="N1080" s="51"/>
      <c r="O1080" s="51"/>
      <c r="P1080" s="51"/>
    </row>
    <row r="1081" spans="1:16" s="50" customFormat="1" ht="28.5">
      <c r="A1081" s="166"/>
      <c r="B1081" s="44"/>
      <c r="C1081" s="45" t="s">
        <v>575</v>
      </c>
      <c r="D1081" s="45" t="s">
        <v>557</v>
      </c>
      <c r="E1081" s="48"/>
      <c r="F1081" s="47"/>
      <c r="G1081" s="80"/>
      <c r="H1081" s="217"/>
      <c r="J1081" s="51"/>
      <c r="K1081" s="51"/>
      <c r="L1081" s="51"/>
      <c r="M1081" s="51"/>
      <c r="N1081" s="51"/>
      <c r="O1081" s="51"/>
      <c r="P1081" s="51"/>
    </row>
    <row r="1082" spans="1:16" s="50" customFormat="1">
      <c r="A1082" s="166"/>
      <c r="B1082" s="44"/>
      <c r="C1082" s="45"/>
      <c r="D1082" s="45" t="s">
        <v>559</v>
      </c>
      <c r="E1082" s="48"/>
      <c r="F1082" s="47"/>
      <c r="G1082" s="80"/>
      <c r="H1082" s="217"/>
      <c r="J1082" s="51"/>
      <c r="K1082" s="51"/>
      <c r="L1082" s="51"/>
      <c r="M1082" s="51"/>
      <c r="N1082" s="51"/>
      <c r="O1082" s="51"/>
      <c r="P1082" s="51"/>
    </row>
    <row r="1083" spans="1:16" s="50" customFormat="1" ht="42.75">
      <c r="A1083" s="166"/>
      <c r="B1083" s="44"/>
      <c r="C1083" s="45" t="s">
        <v>576</v>
      </c>
      <c r="D1083" s="45" t="s">
        <v>560</v>
      </c>
      <c r="E1083" s="48"/>
      <c r="F1083" s="47"/>
      <c r="G1083" s="80"/>
      <c r="H1083" s="217"/>
      <c r="J1083" s="51"/>
      <c r="K1083" s="51"/>
      <c r="L1083" s="51"/>
      <c r="M1083" s="51"/>
      <c r="N1083" s="51"/>
      <c r="O1083" s="51"/>
      <c r="P1083" s="51"/>
    </row>
    <row r="1084" spans="1:16" s="50" customFormat="1">
      <c r="A1084" s="166"/>
      <c r="B1084" s="44"/>
      <c r="C1084" s="45" t="s">
        <v>653</v>
      </c>
      <c r="D1084" s="45" t="s">
        <v>562</v>
      </c>
      <c r="E1084" s="48"/>
      <c r="F1084" s="47"/>
      <c r="G1084" s="80"/>
      <c r="H1084" s="217"/>
      <c r="J1084" s="51"/>
      <c r="K1084" s="51"/>
      <c r="L1084" s="51"/>
      <c r="M1084" s="51"/>
      <c r="N1084" s="51"/>
      <c r="O1084" s="51"/>
      <c r="P1084" s="51"/>
    </row>
    <row r="1085" spans="1:16" s="50" customFormat="1">
      <c r="A1085" s="166"/>
      <c r="B1085" s="44"/>
      <c r="C1085" s="45">
        <v>2.5</v>
      </c>
      <c r="D1085" s="45" t="s">
        <v>564</v>
      </c>
      <c r="E1085" s="48"/>
      <c r="F1085" s="47"/>
      <c r="G1085" s="80"/>
      <c r="H1085" s="217"/>
      <c r="J1085" s="51"/>
      <c r="K1085" s="51"/>
      <c r="L1085" s="51"/>
      <c r="M1085" s="51"/>
      <c r="N1085" s="51"/>
      <c r="O1085" s="51"/>
      <c r="P1085" s="51"/>
    </row>
    <row r="1086" spans="1:16" s="50" customFormat="1" ht="28.5">
      <c r="A1086" s="166"/>
      <c r="B1086" s="44"/>
      <c r="C1086" s="45" t="s">
        <v>585</v>
      </c>
      <c r="D1086" s="45" t="s">
        <v>565</v>
      </c>
      <c r="E1086" s="48"/>
      <c r="F1086" s="47"/>
      <c r="G1086" s="80"/>
      <c r="H1086" s="217"/>
      <c r="J1086" s="51"/>
      <c r="K1086" s="51"/>
      <c r="L1086" s="51"/>
      <c r="M1086" s="51"/>
      <c r="N1086" s="51"/>
      <c r="O1086" s="51"/>
      <c r="P1086" s="51"/>
    </row>
    <row r="1087" spans="1:16" s="50" customFormat="1" ht="28.5">
      <c r="A1087" s="166"/>
      <c r="B1087" s="44"/>
      <c r="C1087" s="45" t="s">
        <v>579</v>
      </c>
      <c r="D1087" s="45" t="s">
        <v>567</v>
      </c>
      <c r="E1087" s="48"/>
      <c r="F1087" s="47"/>
      <c r="G1087" s="80"/>
      <c r="H1087" s="217"/>
      <c r="J1087" s="51"/>
      <c r="K1087" s="51"/>
      <c r="L1087" s="51"/>
      <c r="M1087" s="51"/>
      <c r="N1087" s="51"/>
      <c r="O1087" s="51"/>
      <c r="P1087" s="51"/>
    </row>
    <row r="1088" spans="1:16" s="50" customFormat="1">
      <c r="A1088" s="166"/>
      <c r="B1088" s="44"/>
      <c r="C1088" s="45" t="s">
        <v>580</v>
      </c>
      <c r="D1088" s="45" t="s">
        <v>654</v>
      </c>
      <c r="E1088" s="48"/>
      <c r="F1088" s="47"/>
      <c r="G1088" s="80"/>
      <c r="H1088" s="217"/>
      <c r="J1088" s="51"/>
      <c r="K1088" s="51"/>
      <c r="L1088" s="51"/>
      <c r="M1088" s="51"/>
      <c r="N1088" s="51"/>
      <c r="O1088" s="51"/>
      <c r="P1088" s="51"/>
    </row>
    <row r="1089" spans="1:16" s="50" customFormat="1">
      <c r="A1089" s="166"/>
      <c r="B1089" s="44"/>
      <c r="C1089" s="45"/>
      <c r="D1089" s="45"/>
      <c r="E1089" s="48"/>
      <c r="F1089" s="47"/>
      <c r="G1089" s="80"/>
      <c r="H1089" s="217"/>
      <c r="J1089" s="51"/>
      <c r="K1089" s="51"/>
      <c r="L1089" s="51"/>
      <c r="M1089" s="51"/>
      <c r="N1089" s="51"/>
      <c r="O1089" s="51"/>
      <c r="P1089" s="51"/>
    </row>
    <row r="1090" spans="1:16" s="50" customFormat="1" ht="15">
      <c r="A1090" s="166">
        <v>2</v>
      </c>
      <c r="B1090" s="44">
        <v>21</v>
      </c>
      <c r="C1090" s="104" t="s">
        <v>655</v>
      </c>
      <c r="D1090" s="45" t="s">
        <v>547</v>
      </c>
      <c r="E1090" s="48"/>
      <c r="F1090" s="47"/>
      <c r="G1090" s="80"/>
      <c r="H1090" s="217"/>
      <c r="J1090" s="51"/>
      <c r="K1090" s="51"/>
      <c r="L1090" s="51"/>
      <c r="M1090" s="51"/>
      <c r="N1090" s="51"/>
      <c r="O1090" s="51"/>
      <c r="P1090" s="51"/>
    </row>
    <row r="1091" spans="1:16" s="50" customFormat="1">
      <c r="A1091" s="166"/>
      <c r="B1091" s="44"/>
      <c r="C1091" s="45">
        <v>10</v>
      </c>
      <c r="D1091" s="45" t="s">
        <v>8</v>
      </c>
      <c r="E1091" s="48">
        <v>10</v>
      </c>
      <c r="F1091" s="47" t="s">
        <v>156</v>
      </c>
      <c r="G1091" s="80"/>
      <c r="H1091" s="217">
        <f>+E1091*G1091</f>
        <v>0</v>
      </c>
      <c r="J1091" s="51"/>
      <c r="K1091" s="51"/>
      <c r="L1091" s="51"/>
      <c r="M1091" s="51"/>
      <c r="N1091" s="51"/>
      <c r="O1091" s="51"/>
      <c r="P1091" s="51"/>
    </row>
    <row r="1092" spans="1:16" s="50" customFormat="1" ht="28.5">
      <c r="A1092" s="166"/>
      <c r="B1092" s="44"/>
      <c r="C1092" s="45" t="s">
        <v>656</v>
      </c>
      <c r="D1092" s="45" t="s">
        <v>549</v>
      </c>
      <c r="E1092" s="48"/>
      <c r="F1092" s="47"/>
      <c r="G1092" s="80"/>
      <c r="H1092" s="217"/>
      <c r="J1092" s="51"/>
      <c r="K1092" s="51"/>
      <c r="L1092" s="51"/>
      <c r="M1092" s="51"/>
      <c r="N1092" s="51"/>
      <c r="O1092" s="51"/>
      <c r="P1092" s="51"/>
    </row>
    <row r="1093" spans="1:16" s="50" customFormat="1" ht="42.75">
      <c r="A1093" s="166"/>
      <c r="B1093" s="44"/>
      <c r="C1093" s="45" t="s">
        <v>613</v>
      </c>
      <c r="D1093" s="45" t="s">
        <v>551</v>
      </c>
      <c r="E1093" s="48"/>
      <c r="F1093" s="47"/>
      <c r="G1093" s="80"/>
      <c r="H1093" s="217"/>
      <c r="J1093" s="51"/>
      <c r="K1093" s="51"/>
      <c r="L1093" s="51"/>
      <c r="M1093" s="51"/>
      <c r="N1093" s="51"/>
      <c r="O1093" s="51"/>
      <c r="P1093" s="51"/>
    </row>
    <row r="1094" spans="1:16" s="50" customFormat="1" ht="28.5">
      <c r="A1094" s="166"/>
      <c r="B1094" s="44"/>
      <c r="C1094" s="45" t="s">
        <v>600</v>
      </c>
      <c r="D1094" s="45" t="s">
        <v>553</v>
      </c>
      <c r="E1094" s="48"/>
      <c r="F1094" s="47"/>
      <c r="G1094" s="80"/>
      <c r="H1094" s="217"/>
      <c r="J1094" s="51"/>
      <c r="K1094" s="51"/>
      <c r="L1094" s="51"/>
      <c r="M1094" s="51"/>
      <c r="N1094" s="51"/>
      <c r="O1094" s="51"/>
      <c r="P1094" s="51"/>
    </row>
    <row r="1095" spans="1:16" s="50" customFormat="1">
      <c r="A1095" s="166"/>
      <c r="B1095" s="44"/>
      <c r="C1095" s="45" t="s">
        <v>657</v>
      </c>
      <c r="D1095" s="45" t="s">
        <v>555</v>
      </c>
      <c r="E1095" s="48"/>
      <c r="F1095" s="47"/>
      <c r="G1095" s="80"/>
      <c r="H1095" s="217"/>
      <c r="J1095" s="51"/>
      <c r="K1095" s="51"/>
      <c r="L1095" s="51"/>
      <c r="M1095" s="51"/>
      <c r="N1095" s="51"/>
      <c r="O1095" s="51"/>
      <c r="P1095" s="51"/>
    </row>
    <row r="1096" spans="1:16" s="50" customFormat="1">
      <c r="A1096" s="166"/>
      <c r="B1096" s="44"/>
      <c r="C1096" s="45" t="s">
        <v>602</v>
      </c>
      <c r="D1096" s="45" t="s">
        <v>557</v>
      </c>
      <c r="E1096" s="48"/>
      <c r="F1096" s="47"/>
      <c r="G1096" s="80"/>
      <c r="H1096" s="217"/>
      <c r="J1096" s="51"/>
      <c r="K1096" s="51"/>
      <c r="L1096" s="51"/>
      <c r="M1096" s="51"/>
      <c r="N1096" s="51"/>
      <c r="O1096" s="51"/>
      <c r="P1096" s="51"/>
    </row>
    <row r="1097" spans="1:16" s="50" customFormat="1" ht="150" customHeight="1">
      <c r="A1097" s="166"/>
      <c r="B1097" s="44"/>
      <c r="C1097" s="45" t="s">
        <v>658</v>
      </c>
      <c r="D1097" s="45" t="s">
        <v>559</v>
      </c>
      <c r="E1097" s="48"/>
      <c r="F1097" s="47"/>
      <c r="G1097" s="80"/>
      <c r="H1097" s="217"/>
      <c r="J1097" s="51"/>
      <c r="K1097" s="51"/>
      <c r="L1097" s="51"/>
      <c r="M1097" s="51"/>
      <c r="N1097" s="51"/>
      <c r="O1097" s="51"/>
      <c r="P1097" s="51"/>
    </row>
    <row r="1098" spans="1:16" s="50" customFormat="1" ht="42.75">
      <c r="A1098" s="166"/>
      <c r="B1098" s="44"/>
      <c r="C1098" s="45" t="s">
        <v>604</v>
      </c>
      <c r="D1098" s="45" t="s">
        <v>560</v>
      </c>
      <c r="E1098" s="48"/>
      <c r="F1098" s="47"/>
      <c r="G1098" s="80"/>
      <c r="H1098" s="217"/>
      <c r="J1098" s="51"/>
      <c r="K1098" s="51"/>
      <c r="L1098" s="51"/>
      <c r="M1098" s="51"/>
      <c r="N1098" s="51"/>
      <c r="O1098" s="51"/>
      <c r="P1098" s="51"/>
    </row>
    <row r="1099" spans="1:16" s="50" customFormat="1">
      <c r="A1099" s="166"/>
      <c r="B1099" s="44"/>
      <c r="C1099" s="45" t="s">
        <v>605</v>
      </c>
      <c r="D1099" s="45" t="s">
        <v>562</v>
      </c>
      <c r="E1099" s="48"/>
      <c r="F1099" s="47"/>
      <c r="G1099" s="80"/>
      <c r="H1099" s="217"/>
      <c r="J1099" s="51"/>
      <c r="K1099" s="51"/>
      <c r="L1099" s="51"/>
      <c r="M1099" s="51"/>
      <c r="N1099" s="51"/>
      <c r="O1099" s="51"/>
      <c r="P1099" s="51"/>
    </row>
    <row r="1100" spans="1:16" s="50" customFormat="1">
      <c r="A1100" s="166"/>
      <c r="B1100" s="44"/>
      <c r="C1100" s="45">
        <v>2.1</v>
      </c>
      <c r="D1100" s="45" t="s">
        <v>564</v>
      </c>
      <c r="E1100" s="48"/>
      <c r="F1100" s="47"/>
      <c r="G1100" s="80"/>
      <c r="H1100" s="217"/>
      <c r="J1100" s="51"/>
      <c r="K1100" s="51"/>
      <c r="L1100" s="51"/>
      <c r="M1100" s="51"/>
      <c r="N1100" s="51"/>
      <c r="O1100" s="51"/>
      <c r="P1100" s="51"/>
    </row>
    <row r="1101" spans="1:16" s="50" customFormat="1" ht="28.5">
      <c r="A1101" s="166"/>
      <c r="B1101" s="44"/>
      <c r="C1101" s="45" t="s">
        <v>578</v>
      </c>
      <c r="D1101" s="45" t="s">
        <v>565</v>
      </c>
      <c r="E1101" s="48"/>
      <c r="F1101" s="47"/>
      <c r="G1101" s="80"/>
      <c r="H1101" s="217"/>
      <c r="J1101" s="51"/>
      <c r="K1101" s="51"/>
      <c r="L1101" s="51"/>
      <c r="M1101" s="51"/>
      <c r="N1101" s="51"/>
      <c r="O1101" s="51"/>
      <c r="P1101" s="51"/>
    </row>
    <row r="1102" spans="1:16" s="50" customFormat="1" ht="28.5">
      <c r="A1102" s="166"/>
      <c r="B1102" s="44"/>
      <c r="C1102" s="45" t="s">
        <v>1098</v>
      </c>
      <c r="D1102" s="45" t="s">
        <v>569</v>
      </c>
      <c r="E1102" s="48"/>
      <c r="F1102" s="47"/>
      <c r="G1102" s="80"/>
      <c r="H1102" s="217"/>
      <c r="J1102" s="51"/>
      <c r="K1102" s="51"/>
      <c r="L1102" s="51"/>
      <c r="M1102" s="51"/>
      <c r="N1102" s="51"/>
      <c r="O1102" s="51"/>
      <c r="P1102" s="51"/>
    </row>
    <row r="1103" spans="1:16" s="50" customFormat="1" ht="57">
      <c r="A1103" s="166"/>
      <c r="B1103" s="44"/>
      <c r="C1103" s="45" t="s">
        <v>610</v>
      </c>
      <c r="D1103" s="45"/>
      <c r="E1103" s="48"/>
      <c r="F1103" s="47"/>
      <c r="G1103" s="80"/>
      <c r="H1103" s="217"/>
      <c r="J1103" s="51"/>
      <c r="K1103" s="51"/>
      <c r="L1103" s="51"/>
      <c r="M1103" s="51"/>
      <c r="N1103" s="51"/>
      <c r="O1103" s="51"/>
      <c r="P1103" s="51"/>
    </row>
    <row r="1104" spans="1:16" s="50" customFormat="1">
      <c r="A1104" s="166"/>
      <c r="B1104" s="44"/>
      <c r="C1104" s="45"/>
      <c r="D1104" s="45"/>
      <c r="E1104" s="48"/>
      <c r="F1104" s="47"/>
      <c r="G1104" s="80"/>
      <c r="H1104" s="217"/>
      <c r="J1104" s="51"/>
      <c r="K1104" s="51"/>
      <c r="L1104" s="51"/>
      <c r="M1104" s="51"/>
      <c r="N1104" s="51"/>
      <c r="O1104" s="51"/>
      <c r="P1104" s="51"/>
    </row>
    <row r="1105" spans="1:16" s="50" customFormat="1" ht="15">
      <c r="A1105" s="166">
        <v>2</v>
      </c>
      <c r="B1105" s="44">
        <v>22</v>
      </c>
      <c r="C1105" s="104" t="s">
        <v>659</v>
      </c>
      <c r="D1105" s="45" t="s">
        <v>547</v>
      </c>
      <c r="E1105" s="48"/>
      <c r="F1105" s="47"/>
      <c r="G1105" s="80"/>
      <c r="H1105" s="217"/>
      <c r="J1105" s="51"/>
      <c r="K1105" s="51"/>
      <c r="L1105" s="51"/>
      <c r="M1105" s="51"/>
      <c r="N1105" s="51"/>
      <c r="O1105" s="51"/>
      <c r="P1105" s="51"/>
    </row>
    <row r="1106" spans="1:16" s="50" customFormat="1">
      <c r="A1106" s="166"/>
      <c r="B1106" s="44"/>
      <c r="C1106" s="45">
        <v>8</v>
      </c>
      <c r="D1106" s="45" t="s">
        <v>8</v>
      </c>
      <c r="E1106" s="48">
        <v>8</v>
      </c>
      <c r="F1106" s="47" t="s">
        <v>156</v>
      </c>
      <c r="G1106" s="80"/>
      <c r="H1106" s="217">
        <f>+E1106*G1106</f>
        <v>0</v>
      </c>
      <c r="J1106" s="51"/>
      <c r="K1106" s="51"/>
      <c r="L1106" s="51"/>
      <c r="M1106" s="51"/>
      <c r="N1106" s="51"/>
      <c r="O1106" s="51"/>
      <c r="P1106" s="51"/>
    </row>
    <row r="1107" spans="1:16" s="50" customFormat="1" ht="28.5">
      <c r="A1107" s="166"/>
      <c r="B1107" s="44"/>
      <c r="C1107" s="45" t="s">
        <v>656</v>
      </c>
      <c r="D1107" s="45" t="s">
        <v>549</v>
      </c>
      <c r="E1107" s="48"/>
      <c r="F1107" s="47"/>
      <c r="G1107" s="80"/>
      <c r="H1107" s="217"/>
      <c r="J1107" s="51"/>
      <c r="K1107" s="51"/>
      <c r="L1107" s="51"/>
      <c r="M1107" s="51"/>
      <c r="N1107" s="51"/>
      <c r="O1107" s="51"/>
      <c r="P1107" s="51"/>
    </row>
    <row r="1108" spans="1:16" s="50" customFormat="1" ht="42.75">
      <c r="A1108" s="166"/>
      <c r="B1108" s="44"/>
      <c r="C1108" s="45" t="s">
        <v>613</v>
      </c>
      <c r="D1108" s="45" t="s">
        <v>551</v>
      </c>
      <c r="E1108" s="48"/>
      <c r="F1108" s="47"/>
      <c r="G1108" s="80"/>
      <c r="H1108" s="217"/>
      <c r="J1108" s="51"/>
      <c r="K1108" s="51"/>
      <c r="L1108" s="51"/>
      <c r="M1108" s="51"/>
      <c r="N1108" s="51"/>
      <c r="O1108" s="51"/>
      <c r="P1108" s="51"/>
    </row>
    <row r="1109" spans="1:16" s="50" customFormat="1" ht="28.5">
      <c r="A1109" s="166"/>
      <c r="B1109" s="44"/>
      <c r="C1109" s="45" t="s">
        <v>600</v>
      </c>
      <c r="D1109" s="45" t="s">
        <v>553</v>
      </c>
      <c r="E1109" s="48"/>
      <c r="F1109" s="47"/>
      <c r="G1109" s="80"/>
      <c r="H1109" s="217"/>
      <c r="J1109" s="51"/>
      <c r="K1109" s="51"/>
      <c r="L1109" s="51"/>
      <c r="M1109" s="51"/>
      <c r="N1109" s="51"/>
      <c r="O1109" s="51"/>
      <c r="P1109" s="51"/>
    </row>
    <row r="1110" spans="1:16" s="50" customFormat="1">
      <c r="A1110" s="166"/>
      <c r="B1110" s="44"/>
      <c r="C1110" s="45" t="s">
        <v>608</v>
      </c>
      <c r="D1110" s="45" t="s">
        <v>555</v>
      </c>
      <c r="E1110" s="48"/>
      <c r="F1110" s="47"/>
      <c r="G1110" s="80"/>
      <c r="H1110" s="217"/>
      <c r="J1110" s="51"/>
      <c r="K1110" s="51"/>
      <c r="L1110" s="51"/>
      <c r="M1110" s="51"/>
      <c r="N1110" s="51"/>
      <c r="O1110" s="51"/>
      <c r="P1110" s="51"/>
    </row>
    <row r="1111" spans="1:16" s="50" customFormat="1">
      <c r="A1111" s="166"/>
      <c r="B1111" s="44"/>
      <c r="C1111" s="45" t="s">
        <v>602</v>
      </c>
      <c r="D1111" s="45" t="s">
        <v>557</v>
      </c>
      <c r="E1111" s="48"/>
      <c r="F1111" s="47"/>
      <c r="G1111" s="80"/>
      <c r="H1111" s="217"/>
      <c r="J1111" s="51"/>
      <c r="K1111" s="51"/>
      <c r="L1111" s="51"/>
      <c r="M1111" s="51"/>
      <c r="N1111" s="51"/>
      <c r="O1111" s="51"/>
      <c r="P1111" s="51"/>
    </row>
    <row r="1112" spans="1:16" s="50" customFormat="1" ht="150.75" customHeight="1">
      <c r="A1112" s="166"/>
      <c r="B1112" s="44"/>
      <c r="C1112" s="45" t="s">
        <v>660</v>
      </c>
      <c r="D1112" s="45" t="s">
        <v>559</v>
      </c>
      <c r="E1112" s="48"/>
      <c r="F1112" s="47"/>
      <c r="G1112" s="80"/>
      <c r="H1112" s="217"/>
      <c r="J1112" s="51"/>
      <c r="K1112" s="51"/>
      <c r="L1112" s="51"/>
      <c r="M1112" s="51"/>
      <c r="N1112" s="51"/>
      <c r="O1112" s="51"/>
      <c r="P1112" s="51"/>
    </row>
    <row r="1113" spans="1:16" s="50" customFormat="1" ht="42.75">
      <c r="A1113" s="166"/>
      <c r="B1113" s="44"/>
      <c r="C1113" s="45" t="s">
        <v>604</v>
      </c>
      <c r="D1113" s="45" t="s">
        <v>560</v>
      </c>
      <c r="E1113" s="48"/>
      <c r="F1113" s="47"/>
      <c r="G1113" s="80"/>
      <c r="H1113" s="217"/>
      <c r="J1113" s="51"/>
      <c r="K1113" s="51"/>
      <c r="L1113" s="51"/>
      <c r="M1113" s="51"/>
      <c r="N1113" s="51"/>
      <c r="O1113" s="51"/>
      <c r="P1113" s="51"/>
    </row>
    <row r="1114" spans="1:16" s="50" customFormat="1">
      <c r="A1114" s="166"/>
      <c r="B1114" s="44"/>
      <c r="C1114" s="45" t="s">
        <v>605</v>
      </c>
      <c r="D1114" s="45" t="s">
        <v>562</v>
      </c>
      <c r="E1114" s="48"/>
      <c r="F1114" s="47"/>
      <c r="G1114" s="80"/>
      <c r="H1114" s="217"/>
      <c r="J1114" s="51"/>
      <c r="K1114" s="51"/>
      <c r="L1114" s="51"/>
      <c r="M1114" s="51"/>
      <c r="N1114" s="51"/>
      <c r="O1114" s="51"/>
      <c r="P1114" s="51"/>
    </row>
    <row r="1115" spans="1:16" s="50" customFormat="1">
      <c r="A1115" s="166"/>
      <c r="B1115" s="44"/>
      <c r="C1115" s="45">
        <v>2.1</v>
      </c>
      <c r="D1115" s="45" t="s">
        <v>564</v>
      </c>
      <c r="E1115" s="48"/>
      <c r="F1115" s="47"/>
      <c r="G1115" s="80"/>
      <c r="H1115" s="217"/>
      <c r="J1115" s="51"/>
      <c r="K1115" s="51"/>
      <c r="L1115" s="51"/>
      <c r="M1115" s="51"/>
      <c r="N1115" s="51"/>
      <c r="O1115" s="51"/>
      <c r="P1115" s="51"/>
    </row>
    <row r="1116" spans="1:16" s="50" customFormat="1" ht="28.5">
      <c r="A1116" s="166"/>
      <c r="B1116" s="44"/>
      <c r="C1116" s="45" t="s">
        <v>585</v>
      </c>
      <c r="D1116" s="45" t="s">
        <v>565</v>
      </c>
      <c r="E1116" s="48"/>
      <c r="F1116" s="47"/>
      <c r="G1116" s="80"/>
      <c r="H1116" s="217"/>
      <c r="J1116" s="51"/>
      <c r="K1116" s="51"/>
      <c r="L1116" s="51"/>
      <c r="M1116" s="51"/>
      <c r="N1116" s="51"/>
      <c r="O1116" s="51"/>
      <c r="P1116" s="51"/>
    </row>
    <row r="1117" spans="1:16" s="50" customFormat="1" ht="28.5">
      <c r="A1117" s="166"/>
      <c r="B1117" s="44"/>
      <c r="C1117" s="45" t="s">
        <v>1098</v>
      </c>
      <c r="D1117" s="45" t="s">
        <v>569</v>
      </c>
      <c r="E1117" s="48"/>
      <c r="F1117" s="47"/>
      <c r="G1117" s="80"/>
      <c r="H1117" s="217"/>
      <c r="J1117" s="51"/>
      <c r="K1117" s="51"/>
      <c r="L1117" s="51"/>
      <c r="M1117" s="51"/>
      <c r="N1117" s="51"/>
      <c r="O1117" s="51"/>
      <c r="P1117" s="51"/>
    </row>
    <row r="1118" spans="1:16" s="50" customFormat="1" ht="57">
      <c r="A1118" s="166"/>
      <c r="B1118" s="44"/>
      <c r="C1118" s="45" t="s">
        <v>610</v>
      </c>
      <c r="D1118" s="45"/>
      <c r="E1118" s="48"/>
      <c r="F1118" s="47"/>
      <c r="G1118" s="80"/>
      <c r="H1118" s="217"/>
      <c r="J1118" s="51"/>
      <c r="K1118" s="51"/>
      <c r="L1118" s="51"/>
      <c r="M1118" s="51"/>
      <c r="N1118" s="51"/>
      <c r="O1118" s="51"/>
      <c r="P1118" s="51"/>
    </row>
    <row r="1119" spans="1:16" s="50" customFormat="1">
      <c r="A1119" s="166"/>
      <c r="B1119" s="44"/>
      <c r="C1119" s="45"/>
      <c r="D1119" s="45"/>
      <c r="E1119" s="48"/>
      <c r="F1119" s="47"/>
      <c r="G1119" s="80"/>
      <c r="H1119" s="217"/>
      <c r="J1119" s="51"/>
      <c r="K1119" s="51"/>
      <c r="L1119" s="51"/>
      <c r="M1119" s="51"/>
      <c r="N1119" s="51"/>
      <c r="O1119" s="51"/>
      <c r="P1119" s="51"/>
    </row>
    <row r="1120" spans="1:16" s="50" customFormat="1" ht="15">
      <c r="A1120" s="166">
        <v>2</v>
      </c>
      <c r="B1120" s="44">
        <v>23</v>
      </c>
      <c r="C1120" s="104" t="s">
        <v>661</v>
      </c>
      <c r="D1120" s="45" t="s">
        <v>547</v>
      </c>
      <c r="E1120" s="48"/>
      <c r="F1120" s="47"/>
      <c r="G1120" s="80"/>
      <c r="H1120" s="217"/>
      <c r="J1120" s="51"/>
      <c r="K1120" s="51"/>
      <c r="L1120" s="51"/>
      <c r="M1120" s="51"/>
      <c r="N1120" s="51"/>
      <c r="O1120" s="51"/>
      <c r="P1120" s="51"/>
    </row>
    <row r="1121" spans="1:16" s="50" customFormat="1">
      <c r="A1121" s="166"/>
      <c r="B1121" s="44"/>
      <c r="C1121" s="45">
        <v>1</v>
      </c>
      <c r="D1121" s="45" t="s">
        <v>8</v>
      </c>
      <c r="E1121" s="48">
        <v>1</v>
      </c>
      <c r="F1121" s="47" t="s">
        <v>156</v>
      </c>
      <c r="G1121" s="80"/>
      <c r="H1121" s="217">
        <f>+E1121*G1121</f>
        <v>0</v>
      </c>
      <c r="J1121" s="51"/>
      <c r="K1121" s="51"/>
      <c r="L1121" s="51"/>
      <c r="M1121" s="51"/>
      <c r="N1121" s="51"/>
      <c r="O1121" s="51"/>
      <c r="P1121" s="51"/>
    </row>
    <row r="1122" spans="1:16" s="50" customFormat="1">
      <c r="A1122" s="166"/>
      <c r="B1122" s="44"/>
      <c r="C1122" s="45" t="s">
        <v>662</v>
      </c>
      <c r="D1122" s="45" t="s">
        <v>549</v>
      </c>
      <c r="E1122" s="48"/>
      <c r="F1122" s="47"/>
      <c r="G1122" s="80"/>
      <c r="H1122" s="217"/>
      <c r="J1122" s="51"/>
      <c r="K1122" s="51"/>
      <c r="L1122" s="51"/>
      <c r="M1122" s="51"/>
      <c r="N1122" s="51"/>
      <c r="O1122" s="51"/>
      <c r="P1122" s="51"/>
    </row>
    <row r="1123" spans="1:16" s="50" customFormat="1" ht="42.75">
      <c r="A1123" s="166"/>
      <c r="B1123" s="44"/>
      <c r="C1123" s="45" t="s">
        <v>613</v>
      </c>
      <c r="D1123" s="45" t="s">
        <v>551</v>
      </c>
      <c r="E1123" s="48"/>
      <c r="F1123" s="47"/>
      <c r="G1123" s="80"/>
      <c r="H1123" s="217"/>
      <c r="J1123" s="51"/>
      <c r="K1123" s="51"/>
      <c r="L1123" s="51"/>
      <c r="M1123" s="51"/>
      <c r="N1123" s="51"/>
      <c r="O1123" s="51"/>
      <c r="P1123" s="51"/>
    </row>
    <row r="1124" spans="1:16" s="50" customFormat="1" ht="28.5">
      <c r="A1124" s="166"/>
      <c r="B1124" s="44"/>
      <c r="C1124" s="45" t="s">
        <v>600</v>
      </c>
      <c r="D1124" s="45" t="s">
        <v>553</v>
      </c>
      <c r="E1124" s="48"/>
      <c r="F1124" s="47"/>
      <c r="G1124" s="80"/>
      <c r="H1124" s="217"/>
      <c r="J1124" s="51"/>
      <c r="K1124" s="51"/>
      <c r="L1124" s="51"/>
      <c r="M1124" s="51"/>
      <c r="N1124" s="51"/>
      <c r="O1124" s="51"/>
      <c r="P1124" s="51"/>
    </row>
    <row r="1125" spans="1:16" s="50" customFormat="1">
      <c r="A1125" s="166"/>
      <c r="B1125" s="44"/>
      <c r="C1125" s="45" t="s">
        <v>608</v>
      </c>
      <c r="D1125" s="45" t="s">
        <v>555</v>
      </c>
      <c r="E1125" s="48"/>
      <c r="F1125" s="47"/>
      <c r="G1125" s="80"/>
      <c r="H1125" s="217"/>
      <c r="J1125" s="51"/>
      <c r="K1125" s="51"/>
      <c r="L1125" s="51"/>
      <c r="M1125" s="51"/>
      <c r="N1125" s="51"/>
      <c r="O1125" s="51"/>
      <c r="P1125" s="51"/>
    </row>
    <row r="1126" spans="1:16" s="50" customFormat="1">
      <c r="A1126" s="166"/>
      <c r="B1126" s="44"/>
      <c r="C1126" s="45" t="s">
        <v>602</v>
      </c>
      <c r="D1126" s="45" t="s">
        <v>557</v>
      </c>
      <c r="E1126" s="48"/>
      <c r="F1126" s="47"/>
      <c r="G1126" s="80"/>
      <c r="H1126" s="217"/>
      <c r="J1126" s="51"/>
      <c r="K1126" s="51"/>
      <c r="L1126" s="51"/>
      <c r="M1126" s="51"/>
      <c r="N1126" s="51"/>
      <c r="O1126" s="51"/>
      <c r="P1126" s="51"/>
    </row>
    <row r="1127" spans="1:16" s="50" customFormat="1" ht="154.5" customHeight="1">
      <c r="A1127" s="166"/>
      <c r="B1127" s="44"/>
      <c r="C1127" s="45" t="s">
        <v>663</v>
      </c>
      <c r="D1127" s="45" t="s">
        <v>559</v>
      </c>
      <c r="E1127" s="48"/>
      <c r="F1127" s="47"/>
      <c r="G1127" s="80"/>
      <c r="H1127" s="217"/>
      <c r="J1127" s="51"/>
      <c r="K1127" s="51"/>
      <c r="L1127" s="51"/>
      <c r="M1127" s="51"/>
      <c r="N1127" s="51"/>
      <c r="O1127" s="51"/>
      <c r="P1127" s="51"/>
    </row>
    <row r="1128" spans="1:16" s="50" customFormat="1" ht="42.75">
      <c r="A1128" s="166"/>
      <c r="B1128" s="44"/>
      <c r="C1128" s="45" t="s">
        <v>604</v>
      </c>
      <c r="D1128" s="45" t="s">
        <v>560</v>
      </c>
      <c r="E1128" s="48"/>
      <c r="F1128" s="47"/>
      <c r="G1128" s="80"/>
      <c r="H1128" s="217"/>
      <c r="J1128" s="51"/>
      <c r="K1128" s="51"/>
      <c r="L1128" s="51"/>
      <c r="M1128" s="51"/>
      <c r="N1128" s="51"/>
      <c r="O1128" s="51"/>
      <c r="P1128" s="51"/>
    </row>
    <row r="1129" spans="1:16" s="50" customFormat="1">
      <c r="A1129" s="166"/>
      <c r="B1129" s="44"/>
      <c r="C1129" s="45" t="s">
        <v>605</v>
      </c>
      <c r="D1129" s="45" t="s">
        <v>562</v>
      </c>
      <c r="E1129" s="48"/>
      <c r="F1129" s="47"/>
      <c r="G1129" s="80"/>
      <c r="H1129" s="217"/>
      <c r="J1129" s="51"/>
      <c r="K1129" s="51"/>
      <c r="L1129" s="51"/>
      <c r="M1129" s="51"/>
      <c r="N1129" s="51"/>
      <c r="O1129" s="51"/>
      <c r="P1129" s="51"/>
    </row>
    <row r="1130" spans="1:16" s="50" customFormat="1">
      <c r="A1130" s="166"/>
      <c r="B1130" s="44"/>
      <c r="C1130" s="45">
        <v>2.1</v>
      </c>
      <c r="D1130" s="45" t="s">
        <v>564</v>
      </c>
      <c r="E1130" s="48"/>
      <c r="F1130" s="47"/>
      <c r="G1130" s="80"/>
      <c r="H1130" s="217"/>
      <c r="J1130" s="51"/>
      <c r="K1130" s="51"/>
      <c r="L1130" s="51"/>
      <c r="M1130" s="51"/>
      <c r="N1130" s="51"/>
      <c r="O1130" s="51"/>
      <c r="P1130" s="51"/>
    </row>
    <row r="1131" spans="1:16" s="50" customFormat="1" ht="28.5">
      <c r="A1131" s="166"/>
      <c r="B1131" s="44"/>
      <c r="C1131" s="45" t="s">
        <v>578</v>
      </c>
      <c r="D1131" s="45" t="s">
        <v>565</v>
      </c>
      <c r="E1131" s="48"/>
      <c r="F1131" s="47"/>
      <c r="G1131" s="80"/>
      <c r="H1131" s="217"/>
      <c r="J1131" s="51"/>
      <c r="K1131" s="51"/>
      <c r="L1131" s="51"/>
      <c r="M1131" s="51"/>
      <c r="N1131" s="51"/>
      <c r="O1131" s="51"/>
      <c r="P1131" s="51"/>
    </row>
    <row r="1132" spans="1:16" s="50" customFormat="1" ht="28.5">
      <c r="A1132" s="166"/>
      <c r="B1132" s="44"/>
      <c r="C1132" s="45" t="s">
        <v>1098</v>
      </c>
      <c r="D1132" s="45" t="s">
        <v>569</v>
      </c>
      <c r="E1132" s="48"/>
      <c r="F1132" s="47"/>
      <c r="G1132" s="80"/>
      <c r="H1132" s="217"/>
      <c r="J1132" s="51"/>
      <c r="K1132" s="51"/>
      <c r="L1132" s="51"/>
      <c r="M1132" s="51"/>
      <c r="N1132" s="51"/>
      <c r="O1132" s="51"/>
      <c r="P1132" s="51"/>
    </row>
    <row r="1133" spans="1:16" s="50" customFormat="1" ht="57">
      <c r="A1133" s="166"/>
      <c r="B1133" s="44"/>
      <c r="C1133" s="45" t="s">
        <v>610</v>
      </c>
      <c r="D1133" s="45"/>
      <c r="E1133" s="48"/>
      <c r="F1133" s="47"/>
      <c r="G1133" s="80"/>
      <c r="H1133" s="217"/>
      <c r="J1133" s="51"/>
      <c r="K1133" s="51"/>
      <c r="L1133" s="51"/>
      <c r="M1133" s="51"/>
      <c r="N1133" s="51"/>
      <c r="O1133" s="51"/>
      <c r="P1133" s="51"/>
    </row>
    <row r="1134" spans="1:16" s="50" customFormat="1">
      <c r="A1134" s="166"/>
      <c r="B1134" s="44"/>
      <c r="C1134" s="45"/>
      <c r="D1134" s="45"/>
      <c r="E1134" s="48"/>
      <c r="F1134" s="47"/>
      <c r="G1134" s="80"/>
      <c r="H1134" s="217"/>
      <c r="J1134" s="51"/>
      <c r="K1134" s="51"/>
      <c r="L1134" s="51"/>
      <c r="M1134" s="51"/>
      <c r="N1134" s="51"/>
      <c r="O1134" s="51"/>
      <c r="P1134" s="51"/>
    </row>
    <row r="1135" spans="1:16" s="50" customFormat="1" ht="15">
      <c r="A1135" s="166">
        <v>2</v>
      </c>
      <c r="B1135" s="44">
        <v>24</v>
      </c>
      <c r="C1135" s="104" t="s">
        <v>664</v>
      </c>
      <c r="D1135" s="45" t="s">
        <v>547</v>
      </c>
      <c r="E1135" s="48"/>
      <c r="F1135" s="47"/>
      <c r="G1135" s="80"/>
      <c r="H1135" s="217"/>
      <c r="J1135" s="51"/>
      <c r="K1135" s="51"/>
      <c r="L1135" s="51"/>
      <c r="M1135" s="51"/>
      <c r="N1135" s="51"/>
      <c r="O1135" s="51"/>
      <c r="P1135" s="51"/>
    </row>
    <row r="1136" spans="1:16" s="50" customFormat="1">
      <c r="A1136" s="166"/>
      <c r="B1136" s="44"/>
      <c r="C1136" s="45">
        <v>1</v>
      </c>
      <c r="D1136" s="45" t="s">
        <v>8</v>
      </c>
      <c r="E1136" s="48">
        <v>1</v>
      </c>
      <c r="F1136" s="47" t="s">
        <v>156</v>
      </c>
      <c r="G1136" s="80"/>
      <c r="H1136" s="217">
        <f>+E1136*G1136</f>
        <v>0</v>
      </c>
      <c r="J1136" s="51"/>
      <c r="K1136" s="51"/>
      <c r="L1136" s="51"/>
      <c r="M1136" s="51"/>
      <c r="N1136" s="51"/>
      <c r="O1136" s="51"/>
      <c r="P1136" s="51"/>
    </row>
    <row r="1137" spans="1:16" s="50" customFormat="1">
      <c r="A1137" s="166"/>
      <c r="B1137" s="44"/>
      <c r="C1137" s="45" t="s">
        <v>665</v>
      </c>
      <c r="D1137" s="45" t="s">
        <v>549</v>
      </c>
      <c r="E1137" s="48"/>
      <c r="F1137" s="47"/>
      <c r="G1137" s="80"/>
      <c r="H1137" s="217"/>
      <c r="J1137" s="51"/>
      <c r="K1137" s="51"/>
      <c r="L1137" s="51"/>
      <c r="M1137" s="51"/>
      <c r="N1137" s="51"/>
      <c r="O1137" s="51"/>
      <c r="P1137" s="51"/>
    </row>
    <row r="1138" spans="1:16" s="50" customFormat="1" ht="42.75">
      <c r="A1138" s="166"/>
      <c r="B1138" s="44"/>
      <c r="C1138" s="45" t="s">
        <v>613</v>
      </c>
      <c r="D1138" s="45" t="s">
        <v>551</v>
      </c>
      <c r="E1138" s="48"/>
      <c r="F1138" s="47"/>
      <c r="G1138" s="80"/>
      <c r="H1138" s="217"/>
      <c r="J1138" s="51"/>
      <c r="K1138" s="51"/>
      <c r="L1138" s="51"/>
      <c r="M1138" s="51"/>
      <c r="N1138" s="51"/>
      <c r="O1138" s="51"/>
      <c r="P1138" s="51"/>
    </row>
    <row r="1139" spans="1:16" s="50" customFormat="1" ht="28.5">
      <c r="A1139" s="166"/>
      <c r="B1139" s="44"/>
      <c r="C1139" s="45" t="s">
        <v>600</v>
      </c>
      <c r="D1139" s="45" t="s">
        <v>553</v>
      </c>
      <c r="E1139" s="48"/>
      <c r="F1139" s="47"/>
      <c r="G1139" s="80"/>
      <c r="H1139" s="217"/>
      <c r="J1139" s="51"/>
      <c r="K1139" s="51"/>
      <c r="L1139" s="51"/>
      <c r="M1139" s="51"/>
      <c r="N1139" s="51"/>
      <c r="O1139" s="51"/>
      <c r="P1139" s="51"/>
    </row>
    <row r="1140" spans="1:16" s="50" customFormat="1">
      <c r="A1140" s="166"/>
      <c r="B1140" s="44"/>
      <c r="C1140" s="45" t="s">
        <v>608</v>
      </c>
      <c r="D1140" s="45" t="s">
        <v>555</v>
      </c>
      <c r="E1140" s="48"/>
      <c r="F1140" s="47"/>
      <c r="G1140" s="80"/>
      <c r="H1140" s="217"/>
      <c r="J1140" s="51"/>
      <c r="K1140" s="51"/>
      <c r="L1140" s="51"/>
      <c r="M1140" s="51"/>
      <c r="N1140" s="51"/>
      <c r="O1140" s="51"/>
      <c r="P1140" s="51"/>
    </row>
    <row r="1141" spans="1:16" s="50" customFormat="1">
      <c r="A1141" s="166"/>
      <c r="B1141" s="44"/>
      <c r="C1141" s="45" t="s">
        <v>602</v>
      </c>
      <c r="D1141" s="45" t="s">
        <v>557</v>
      </c>
      <c r="E1141" s="48"/>
      <c r="F1141" s="47"/>
      <c r="G1141" s="80"/>
      <c r="H1141" s="217"/>
      <c r="J1141" s="51"/>
      <c r="K1141" s="51"/>
      <c r="L1141" s="51"/>
      <c r="M1141" s="51"/>
      <c r="N1141" s="51"/>
      <c r="O1141" s="51"/>
      <c r="P1141" s="51"/>
    </row>
    <row r="1142" spans="1:16" s="50" customFormat="1" ht="154.5" customHeight="1">
      <c r="A1142" s="166"/>
      <c r="B1142" s="44"/>
      <c r="C1142" s="45" t="s">
        <v>666</v>
      </c>
      <c r="D1142" s="45" t="s">
        <v>559</v>
      </c>
      <c r="E1142" s="48"/>
      <c r="F1142" s="47"/>
      <c r="G1142" s="80"/>
      <c r="H1142" s="217"/>
      <c r="J1142" s="51"/>
      <c r="K1142" s="51"/>
      <c r="L1142" s="51"/>
      <c r="M1142" s="51"/>
      <c r="N1142" s="51"/>
      <c r="O1142" s="51"/>
      <c r="P1142" s="51"/>
    </row>
    <row r="1143" spans="1:16" s="50" customFormat="1" ht="42.75">
      <c r="A1143" s="166"/>
      <c r="B1143" s="44"/>
      <c r="C1143" s="45" t="s">
        <v>604</v>
      </c>
      <c r="D1143" s="45" t="s">
        <v>560</v>
      </c>
      <c r="E1143" s="48"/>
      <c r="F1143" s="47"/>
      <c r="G1143" s="80"/>
      <c r="H1143" s="217"/>
      <c r="J1143" s="51"/>
      <c r="K1143" s="51"/>
      <c r="L1143" s="51"/>
      <c r="M1143" s="51"/>
      <c r="N1143" s="51"/>
      <c r="O1143" s="51"/>
      <c r="P1143" s="51"/>
    </row>
    <row r="1144" spans="1:16" s="50" customFormat="1">
      <c r="A1144" s="166"/>
      <c r="B1144" s="44"/>
      <c r="C1144" s="45" t="s">
        <v>605</v>
      </c>
      <c r="D1144" s="45" t="s">
        <v>562</v>
      </c>
      <c r="E1144" s="48"/>
      <c r="F1144" s="47"/>
      <c r="G1144" s="80"/>
      <c r="H1144" s="217"/>
      <c r="J1144" s="51"/>
      <c r="K1144" s="51"/>
      <c r="L1144" s="51"/>
      <c r="M1144" s="51"/>
      <c r="N1144" s="51"/>
      <c r="O1144" s="51"/>
      <c r="P1144" s="51"/>
    </row>
    <row r="1145" spans="1:16" s="50" customFormat="1">
      <c r="A1145" s="166"/>
      <c r="B1145" s="44"/>
      <c r="C1145" s="45">
        <v>2.1</v>
      </c>
      <c r="D1145" s="45" t="s">
        <v>564</v>
      </c>
      <c r="E1145" s="48"/>
      <c r="F1145" s="47"/>
      <c r="G1145" s="80"/>
      <c r="H1145" s="217"/>
      <c r="J1145" s="51"/>
      <c r="K1145" s="51"/>
      <c r="L1145" s="51"/>
      <c r="M1145" s="51"/>
      <c r="N1145" s="51"/>
      <c r="O1145" s="51"/>
      <c r="P1145" s="51"/>
    </row>
    <row r="1146" spans="1:16" s="50" customFormat="1" ht="28.5">
      <c r="A1146" s="166"/>
      <c r="B1146" s="44"/>
      <c r="C1146" s="45" t="s">
        <v>585</v>
      </c>
      <c r="D1146" s="45" t="s">
        <v>565</v>
      </c>
      <c r="E1146" s="48"/>
      <c r="F1146" s="47"/>
      <c r="G1146" s="80"/>
      <c r="H1146" s="217"/>
      <c r="J1146" s="51"/>
      <c r="K1146" s="51"/>
      <c r="L1146" s="51"/>
      <c r="M1146" s="51"/>
      <c r="N1146" s="51"/>
      <c r="O1146" s="51"/>
      <c r="P1146" s="51"/>
    </row>
    <row r="1147" spans="1:16" s="50" customFormat="1" ht="28.5">
      <c r="A1147" s="166"/>
      <c r="B1147" s="44"/>
      <c r="C1147" s="45" t="s">
        <v>1098</v>
      </c>
      <c r="D1147" s="45" t="s">
        <v>569</v>
      </c>
      <c r="E1147" s="48"/>
      <c r="F1147" s="47"/>
      <c r="G1147" s="80"/>
      <c r="H1147" s="217"/>
      <c r="J1147" s="51"/>
      <c r="K1147" s="51"/>
      <c r="L1147" s="51"/>
      <c r="M1147" s="51"/>
      <c r="N1147" s="51"/>
      <c r="O1147" s="51"/>
      <c r="P1147" s="51"/>
    </row>
    <row r="1148" spans="1:16" s="50" customFormat="1" ht="57">
      <c r="A1148" s="166"/>
      <c r="B1148" s="44"/>
      <c r="C1148" s="45" t="s">
        <v>610</v>
      </c>
      <c r="D1148" s="45"/>
      <c r="E1148" s="48"/>
      <c r="F1148" s="47"/>
      <c r="G1148" s="80"/>
      <c r="H1148" s="217"/>
      <c r="J1148" s="51"/>
      <c r="K1148" s="51"/>
      <c r="L1148" s="51"/>
      <c r="M1148" s="51"/>
      <c r="N1148" s="51"/>
      <c r="O1148" s="51"/>
      <c r="P1148" s="51"/>
    </row>
    <row r="1149" spans="1:16" s="50" customFormat="1">
      <c r="A1149" s="166"/>
      <c r="B1149" s="44"/>
      <c r="C1149" s="45"/>
      <c r="D1149" s="45"/>
      <c r="E1149" s="48"/>
      <c r="F1149" s="47"/>
      <c r="G1149" s="80"/>
      <c r="H1149" s="217"/>
      <c r="J1149" s="51"/>
      <c r="K1149" s="51"/>
      <c r="L1149" s="51"/>
      <c r="M1149" s="51"/>
      <c r="N1149" s="51"/>
      <c r="O1149" s="51"/>
      <c r="P1149" s="51"/>
    </row>
    <row r="1150" spans="1:16" s="50" customFormat="1" ht="15">
      <c r="A1150" s="166">
        <v>2</v>
      </c>
      <c r="B1150" s="44">
        <v>25</v>
      </c>
      <c r="C1150" s="104" t="s">
        <v>667</v>
      </c>
      <c r="D1150" s="45" t="s">
        <v>547</v>
      </c>
      <c r="E1150" s="48"/>
      <c r="F1150" s="47"/>
      <c r="G1150" s="80"/>
      <c r="H1150" s="217"/>
      <c r="J1150" s="51"/>
      <c r="K1150" s="51"/>
      <c r="L1150" s="51"/>
      <c r="M1150" s="51"/>
      <c r="N1150" s="51"/>
      <c r="O1150" s="51"/>
      <c r="P1150" s="51"/>
    </row>
    <row r="1151" spans="1:16" s="50" customFormat="1">
      <c r="A1151" s="166"/>
      <c r="B1151" s="44"/>
      <c r="C1151" s="45">
        <v>2</v>
      </c>
      <c r="D1151" s="45" t="s">
        <v>8</v>
      </c>
      <c r="E1151" s="48">
        <v>2</v>
      </c>
      <c r="F1151" s="47" t="s">
        <v>156</v>
      </c>
      <c r="G1151" s="80"/>
      <c r="H1151" s="217">
        <f>+E1151*G1151</f>
        <v>0</v>
      </c>
      <c r="J1151" s="51"/>
      <c r="K1151" s="51"/>
      <c r="L1151" s="51"/>
      <c r="M1151" s="51"/>
      <c r="N1151" s="51"/>
      <c r="O1151" s="51"/>
      <c r="P1151" s="51"/>
    </row>
    <row r="1152" spans="1:16" s="50" customFormat="1" ht="28.5">
      <c r="A1152" s="166"/>
      <c r="B1152" s="44"/>
      <c r="C1152" s="45" t="s">
        <v>668</v>
      </c>
      <c r="D1152" s="45" t="s">
        <v>549</v>
      </c>
      <c r="E1152" s="48"/>
      <c r="F1152" s="47"/>
      <c r="G1152" s="80"/>
      <c r="H1152" s="217"/>
      <c r="J1152" s="51"/>
      <c r="K1152" s="51"/>
      <c r="L1152" s="51"/>
      <c r="M1152" s="51"/>
      <c r="N1152" s="51"/>
      <c r="O1152" s="51"/>
      <c r="P1152" s="51"/>
    </row>
    <row r="1153" spans="1:16" s="50" customFormat="1" ht="42.75">
      <c r="A1153" s="166"/>
      <c r="B1153" s="44"/>
      <c r="C1153" s="45" t="s">
        <v>669</v>
      </c>
      <c r="D1153" s="45" t="s">
        <v>551</v>
      </c>
      <c r="E1153" s="48"/>
      <c r="F1153" s="47"/>
      <c r="G1153" s="80"/>
      <c r="H1153" s="217"/>
      <c r="J1153" s="51"/>
      <c r="K1153" s="51"/>
      <c r="L1153" s="51"/>
      <c r="M1153" s="51"/>
      <c r="N1153" s="51"/>
      <c r="O1153" s="51"/>
      <c r="P1153" s="51"/>
    </row>
    <row r="1154" spans="1:16" s="50" customFormat="1" ht="28.5">
      <c r="A1154" s="166"/>
      <c r="B1154" s="44"/>
      <c r="C1154" s="45" t="s">
        <v>600</v>
      </c>
      <c r="D1154" s="45" t="s">
        <v>553</v>
      </c>
      <c r="E1154" s="48"/>
      <c r="F1154" s="47"/>
      <c r="G1154" s="80"/>
      <c r="H1154" s="217"/>
      <c r="J1154" s="51"/>
      <c r="K1154" s="51"/>
      <c r="L1154" s="51"/>
      <c r="M1154" s="51"/>
      <c r="N1154" s="51"/>
      <c r="O1154" s="51"/>
      <c r="P1154" s="51"/>
    </row>
    <row r="1155" spans="1:16" s="50" customFormat="1">
      <c r="A1155" s="166"/>
      <c r="B1155" s="44"/>
      <c r="C1155" s="45" t="s">
        <v>617</v>
      </c>
      <c r="D1155" s="45" t="s">
        <v>555</v>
      </c>
      <c r="E1155" s="48"/>
      <c r="F1155" s="47"/>
      <c r="G1155" s="80"/>
      <c r="H1155" s="217"/>
      <c r="J1155" s="51"/>
      <c r="K1155" s="51"/>
      <c r="L1155" s="51"/>
      <c r="M1155" s="51"/>
      <c r="N1155" s="51"/>
      <c r="O1155" s="51"/>
      <c r="P1155" s="51"/>
    </row>
    <row r="1156" spans="1:16" s="50" customFormat="1">
      <c r="A1156" s="166"/>
      <c r="B1156" s="44"/>
      <c r="C1156" s="45" t="s">
        <v>602</v>
      </c>
      <c r="D1156" s="45" t="s">
        <v>557</v>
      </c>
      <c r="E1156" s="48"/>
      <c r="F1156" s="47"/>
      <c r="G1156" s="80"/>
      <c r="H1156" s="217"/>
      <c r="J1156" s="51"/>
      <c r="K1156" s="51"/>
      <c r="L1156" s="51"/>
      <c r="M1156" s="51"/>
      <c r="N1156" s="51"/>
      <c r="O1156" s="51"/>
      <c r="P1156" s="51"/>
    </row>
    <row r="1157" spans="1:16" s="50" customFormat="1" ht="210.75" customHeight="1">
      <c r="A1157" s="166"/>
      <c r="B1157" s="44"/>
      <c r="C1157" s="45" t="s">
        <v>725</v>
      </c>
      <c r="D1157" s="45" t="s">
        <v>559</v>
      </c>
      <c r="E1157" s="48"/>
      <c r="F1157" s="47"/>
      <c r="G1157" s="80"/>
      <c r="H1157" s="217"/>
      <c r="J1157" s="51"/>
      <c r="K1157" s="51"/>
      <c r="L1157" s="51"/>
      <c r="M1157" s="51"/>
      <c r="N1157" s="51"/>
      <c r="O1157" s="51"/>
      <c r="P1157" s="51"/>
    </row>
    <row r="1158" spans="1:16" s="50" customFormat="1" ht="42.75">
      <c r="A1158" s="166"/>
      <c r="B1158" s="44"/>
      <c r="C1158" s="45" t="s">
        <v>604</v>
      </c>
      <c r="D1158" s="45" t="s">
        <v>560</v>
      </c>
      <c r="E1158" s="48"/>
      <c r="F1158" s="47"/>
      <c r="G1158" s="80"/>
      <c r="H1158" s="217"/>
      <c r="J1158" s="51"/>
      <c r="K1158" s="51"/>
      <c r="L1158" s="51"/>
      <c r="M1158" s="51"/>
      <c r="N1158" s="51"/>
      <c r="O1158" s="51"/>
      <c r="P1158" s="51"/>
    </row>
    <row r="1159" spans="1:16" s="50" customFormat="1">
      <c r="A1159" s="166"/>
      <c r="B1159" s="44"/>
      <c r="C1159" s="45" t="s">
        <v>605</v>
      </c>
      <c r="D1159" s="45" t="s">
        <v>562</v>
      </c>
      <c r="E1159" s="48"/>
      <c r="F1159" s="47"/>
      <c r="G1159" s="80"/>
      <c r="H1159" s="217"/>
      <c r="J1159" s="51"/>
      <c r="K1159" s="51"/>
      <c r="L1159" s="51"/>
      <c r="M1159" s="51"/>
      <c r="N1159" s="51"/>
      <c r="O1159" s="51"/>
      <c r="P1159" s="51"/>
    </row>
    <row r="1160" spans="1:16" s="50" customFormat="1">
      <c r="A1160" s="166"/>
      <c r="B1160" s="44"/>
      <c r="C1160" s="45">
        <v>2.1</v>
      </c>
      <c r="D1160" s="45" t="s">
        <v>564</v>
      </c>
      <c r="E1160" s="48"/>
      <c r="F1160" s="47"/>
      <c r="G1160" s="80"/>
      <c r="H1160" s="217"/>
      <c r="J1160" s="51"/>
      <c r="K1160" s="51"/>
      <c r="L1160" s="51"/>
      <c r="M1160" s="51"/>
      <c r="N1160" s="51"/>
      <c r="O1160" s="51"/>
      <c r="P1160" s="51"/>
    </row>
    <row r="1161" spans="1:16" s="50" customFormat="1" ht="28.5">
      <c r="A1161" s="166"/>
      <c r="B1161" s="44"/>
      <c r="C1161" s="45" t="s">
        <v>578</v>
      </c>
      <c r="D1161" s="45" t="s">
        <v>565</v>
      </c>
      <c r="E1161" s="48"/>
      <c r="F1161" s="47"/>
      <c r="G1161" s="80"/>
      <c r="H1161" s="217"/>
      <c r="J1161" s="51"/>
      <c r="K1161" s="51"/>
      <c r="L1161" s="51"/>
      <c r="M1161" s="51"/>
      <c r="N1161" s="51"/>
      <c r="O1161" s="51"/>
      <c r="P1161" s="51"/>
    </row>
    <row r="1162" spans="1:16" s="50" customFormat="1" ht="57">
      <c r="A1162" s="166"/>
      <c r="B1162" s="44"/>
      <c r="C1162" s="45" t="s">
        <v>610</v>
      </c>
      <c r="D1162" s="45"/>
      <c r="E1162" s="48"/>
      <c r="F1162" s="47"/>
      <c r="G1162" s="80"/>
      <c r="H1162" s="217"/>
      <c r="J1162" s="51"/>
      <c r="K1162" s="51"/>
      <c r="L1162" s="51"/>
      <c r="M1162" s="51"/>
      <c r="N1162" s="51"/>
      <c r="O1162" s="51"/>
      <c r="P1162" s="51"/>
    </row>
    <row r="1163" spans="1:16" s="50" customFormat="1">
      <c r="A1163" s="166"/>
      <c r="B1163" s="44"/>
      <c r="C1163" s="45"/>
      <c r="D1163" s="45"/>
      <c r="E1163" s="48"/>
      <c r="F1163" s="47"/>
      <c r="G1163" s="80"/>
      <c r="H1163" s="217"/>
      <c r="J1163" s="51"/>
      <c r="K1163" s="51"/>
      <c r="L1163" s="51"/>
      <c r="M1163" s="51"/>
      <c r="N1163" s="51"/>
      <c r="O1163" s="51"/>
      <c r="P1163" s="51"/>
    </row>
    <row r="1164" spans="1:16" s="50" customFormat="1" ht="15">
      <c r="A1164" s="166">
        <v>2</v>
      </c>
      <c r="B1164" s="44">
        <v>26</v>
      </c>
      <c r="C1164" s="104" t="s">
        <v>670</v>
      </c>
      <c r="D1164" s="45" t="s">
        <v>547</v>
      </c>
      <c r="E1164" s="48"/>
      <c r="F1164" s="47"/>
      <c r="G1164" s="80"/>
      <c r="H1164" s="217"/>
      <c r="J1164" s="51"/>
      <c r="K1164" s="51"/>
      <c r="L1164" s="51"/>
      <c r="M1164" s="51"/>
      <c r="N1164" s="51"/>
      <c r="O1164" s="51"/>
      <c r="P1164" s="51"/>
    </row>
    <row r="1165" spans="1:16" s="50" customFormat="1">
      <c r="A1165" s="166"/>
      <c r="B1165" s="44"/>
      <c r="C1165" s="45">
        <v>1</v>
      </c>
      <c r="D1165" s="45" t="s">
        <v>8</v>
      </c>
      <c r="E1165" s="48">
        <v>1</v>
      </c>
      <c r="F1165" s="47" t="s">
        <v>156</v>
      </c>
      <c r="G1165" s="80"/>
      <c r="H1165" s="217">
        <f>+E1165*G1165</f>
        <v>0</v>
      </c>
      <c r="J1165" s="51"/>
      <c r="K1165" s="51"/>
      <c r="L1165" s="51"/>
      <c r="M1165" s="51"/>
      <c r="N1165" s="51"/>
      <c r="O1165" s="51"/>
      <c r="P1165" s="51"/>
    </row>
    <row r="1166" spans="1:16" s="50" customFormat="1" ht="28.5">
      <c r="A1166" s="166"/>
      <c r="B1166" s="44"/>
      <c r="C1166" s="45" t="s">
        <v>668</v>
      </c>
      <c r="D1166" s="45" t="s">
        <v>549</v>
      </c>
      <c r="E1166" s="48"/>
      <c r="F1166" s="47"/>
      <c r="G1166" s="80"/>
      <c r="H1166" s="217"/>
      <c r="J1166" s="51"/>
      <c r="K1166" s="51"/>
      <c r="L1166" s="51"/>
      <c r="M1166" s="51"/>
      <c r="N1166" s="51"/>
      <c r="O1166" s="51"/>
      <c r="P1166" s="51"/>
    </row>
    <row r="1167" spans="1:16" s="50" customFormat="1" ht="42.75">
      <c r="A1167" s="166"/>
      <c r="B1167" s="44"/>
      <c r="C1167" s="45" t="s">
        <v>671</v>
      </c>
      <c r="D1167" s="45" t="s">
        <v>551</v>
      </c>
      <c r="E1167" s="48"/>
      <c r="F1167" s="47"/>
      <c r="G1167" s="80"/>
      <c r="H1167" s="217"/>
      <c r="J1167" s="51"/>
      <c r="K1167" s="51"/>
      <c r="L1167" s="51"/>
      <c r="M1167" s="51"/>
      <c r="N1167" s="51"/>
      <c r="O1167" s="51"/>
      <c r="P1167" s="51"/>
    </row>
    <row r="1168" spans="1:16" s="50" customFormat="1" ht="28.5">
      <c r="A1168" s="166"/>
      <c r="B1168" s="44"/>
      <c r="C1168" s="45" t="s">
        <v>600</v>
      </c>
      <c r="D1168" s="45" t="s">
        <v>553</v>
      </c>
      <c r="E1168" s="48"/>
      <c r="F1168" s="47"/>
      <c r="G1168" s="80"/>
      <c r="H1168" s="217"/>
      <c r="J1168" s="51"/>
      <c r="K1168" s="51"/>
      <c r="L1168" s="51"/>
      <c r="M1168" s="51"/>
      <c r="N1168" s="51"/>
      <c r="O1168" s="51"/>
      <c r="P1168" s="51"/>
    </row>
    <row r="1169" spans="1:16" s="50" customFormat="1">
      <c r="A1169" s="166"/>
      <c r="B1169" s="44"/>
      <c r="C1169" s="45" t="s">
        <v>608</v>
      </c>
      <c r="D1169" s="45" t="s">
        <v>555</v>
      </c>
      <c r="E1169" s="48"/>
      <c r="F1169" s="47"/>
      <c r="G1169" s="80"/>
      <c r="H1169" s="217"/>
      <c r="J1169" s="51"/>
      <c r="K1169" s="51"/>
      <c r="L1169" s="51"/>
      <c r="M1169" s="51"/>
      <c r="N1169" s="51"/>
      <c r="O1169" s="51"/>
      <c r="P1169" s="51"/>
    </row>
    <row r="1170" spans="1:16" s="50" customFormat="1">
      <c r="A1170" s="166"/>
      <c r="B1170" s="44"/>
      <c r="C1170" s="45" t="s">
        <v>602</v>
      </c>
      <c r="D1170" s="45" t="s">
        <v>557</v>
      </c>
      <c r="E1170" s="48"/>
      <c r="F1170" s="47"/>
      <c r="G1170" s="80"/>
      <c r="H1170" s="217"/>
      <c r="J1170" s="51"/>
      <c r="K1170" s="51"/>
      <c r="L1170" s="51"/>
      <c r="M1170" s="51"/>
      <c r="N1170" s="51"/>
      <c r="O1170" s="51"/>
      <c r="P1170" s="51"/>
    </row>
    <row r="1171" spans="1:16" s="50" customFormat="1" ht="213" customHeight="1">
      <c r="A1171" s="166"/>
      <c r="B1171" s="44"/>
      <c r="C1171" s="45" t="s">
        <v>725</v>
      </c>
      <c r="D1171" s="45" t="s">
        <v>559</v>
      </c>
      <c r="E1171" s="48"/>
      <c r="F1171" s="47"/>
      <c r="G1171" s="80"/>
      <c r="H1171" s="217"/>
      <c r="J1171" s="51"/>
      <c r="K1171" s="51"/>
      <c r="L1171" s="51"/>
      <c r="M1171" s="51"/>
      <c r="N1171" s="51"/>
      <c r="O1171" s="51"/>
      <c r="P1171" s="51"/>
    </row>
    <row r="1172" spans="1:16" s="50" customFormat="1" ht="42.75">
      <c r="A1172" s="166"/>
      <c r="B1172" s="44"/>
      <c r="C1172" s="45" t="s">
        <v>604</v>
      </c>
      <c r="D1172" s="45" t="s">
        <v>560</v>
      </c>
      <c r="E1172" s="48"/>
      <c r="F1172" s="47"/>
      <c r="G1172" s="80"/>
      <c r="H1172" s="217"/>
      <c r="J1172" s="51"/>
      <c r="K1172" s="51"/>
      <c r="L1172" s="51"/>
      <c r="M1172" s="51"/>
      <c r="N1172" s="51"/>
      <c r="O1172" s="51"/>
      <c r="P1172" s="51"/>
    </row>
    <row r="1173" spans="1:16" s="50" customFormat="1">
      <c r="A1173" s="166"/>
      <c r="B1173" s="44"/>
      <c r="C1173" s="45" t="s">
        <v>605</v>
      </c>
      <c r="D1173" s="45" t="s">
        <v>562</v>
      </c>
      <c r="E1173" s="48"/>
      <c r="F1173" s="47"/>
      <c r="G1173" s="80"/>
      <c r="H1173" s="217"/>
      <c r="J1173" s="51"/>
      <c r="K1173" s="51"/>
      <c r="L1173" s="51"/>
      <c r="M1173" s="51"/>
      <c r="N1173" s="51"/>
      <c r="O1173" s="51"/>
      <c r="P1173" s="51"/>
    </row>
    <row r="1174" spans="1:16" s="50" customFormat="1">
      <c r="A1174" s="166"/>
      <c r="B1174" s="44"/>
      <c r="C1174" s="45">
        <v>2.1</v>
      </c>
      <c r="D1174" s="45" t="s">
        <v>564</v>
      </c>
      <c r="E1174" s="48"/>
      <c r="F1174" s="47"/>
      <c r="G1174" s="80"/>
      <c r="H1174" s="217"/>
      <c r="J1174" s="51"/>
      <c r="K1174" s="51"/>
      <c r="L1174" s="51"/>
      <c r="M1174" s="51"/>
      <c r="N1174" s="51"/>
      <c r="O1174" s="51"/>
      <c r="P1174" s="51"/>
    </row>
    <row r="1175" spans="1:16" s="50" customFormat="1" ht="28.5">
      <c r="A1175" s="166"/>
      <c r="B1175" s="44"/>
      <c r="C1175" s="45" t="s">
        <v>585</v>
      </c>
      <c r="D1175" s="45" t="s">
        <v>565</v>
      </c>
      <c r="E1175" s="48"/>
      <c r="F1175" s="47"/>
      <c r="G1175" s="80"/>
      <c r="H1175" s="217"/>
      <c r="J1175" s="51"/>
      <c r="K1175" s="51"/>
      <c r="L1175" s="51"/>
      <c r="M1175" s="51"/>
      <c r="N1175" s="51"/>
      <c r="O1175" s="51"/>
      <c r="P1175" s="51"/>
    </row>
    <row r="1176" spans="1:16" s="50" customFormat="1" ht="57">
      <c r="A1176" s="166"/>
      <c r="B1176" s="44"/>
      <c r="C1176" s="45" t="s">
        <v>610</v>
      </c>
      <c r="D1176" s="45"/>
      <c r="E1176" s="48"/>
      <c r="F1176" s="47"/>
      <c r="G1176" s="80"/>
      <c r="H1176" s="217"/>
      <c r="J1176" s="51"/>
      <c r="K1176" s="51"/>
      <c r="L1176" s="51"/>
      <c r="M1176" s="51"/>
      <c r="N1176" s="51"/>
      <c r="O1176" s="51"/>
      <c r="P1176" s="51"/>
    </row>
    <row r="1177" spans="1:16" s="50" customFormat="1">
      <c r="A1177" s="166"/>
      <c r="B1177" s="44"/>
      <c r="C1177" s="45"/>
      <c r="D1177" s="45"/>
      <c r="E1177" s="48"/>
      <c r="F1177" s="47"/>
      <c r="G1177" s="80"/>
      <c r="H1177" s="217"/>
      <c r="J1177" s="51"/>
      <c r="K1177" s="51"/>
      <c r="L1177" s="51"/>
      <c r="M1177" s="51"/>
      <c r="N1177" s="51"/>
      <c r="O1177" s="51"/>
      <c r="P1177" s="51"/>
    </row>
    <row r="1178" spans="1:16" s="50" customFormat="1" ht="15">
      <c r="A1178" s="166">
        <v>2</v>
      </c>
      <c r="B1178" s="44">
        <v>27</v>
      </c>
      <c r="C1178" s="104" t="s">
        <v>672</v>
      </c>
      <c r="D1178" s="45" t="s">
        <v>547</v>
      </c>
      <c r="E1178" s="48"/>
      <c r="F1178" s="47"/>
      <c r="G1178" s="80"/>
      <c r="H1178" s="217"/>
      <c r="J1178" s="51"/>
      <c r="K1178" s="51"/>
      <c r="L1178" s="51"/>
      <c r="M1178" s="51"/>
      <c r="N1178" s="51"/>
      <c r="O1178" s="51"/>
      <c r="P1178" s="51"/>
    </row>
    <row r="1179" spans="1:16" s="50" customFormat="1">
      <c r="A1179" s="166"/>
      <c r="B1179" s="44"/>
      <c r="C1179" s="45">
        <v>1</v>
      </c>
      <c r="D1179" s="45" t="s">
        <v>8</v>
      </c>
      <c r="E1179" s="48">
        <v>1</v>
      </c>
      <c r="F1179" s="47" t="s">
        <v>156</v>
      </c>
      <c r="G1179" s="80"/>
      <c r="H1179" s="217">
        <f>+E1179*G1179</f>
        <v>0</v>
      </c>
      <c r="J1179" s="51"/>
      <c r="K1179" s="51"/>
      <c r="L1179" s="51"/>
      <c r="M1179" s="51"/>
      <c r="N1179" s="51"/>
      <c r="O1179" s="51"/>
      <c r="P1179" s="51"/>
    </row>
    <row r="1180" spans="1:16" s="50" customFormat="1">
      <c r="A1180" s="166"/>
      <c r="B1180" s="44"/>
      <c r="C1180" s="45" t="s">
        <v>673</v>
      </c>
      <c r="D1180" s="45" t="s">
        <v>549</v>
      </c>
      <c r="E1180" s="48"/>
      <c r="F1180" s="47"/>
      <c r="G1180" s="80"/>
      <c r="H1180" s="217"/>
      <c r="J1180" s="51"/>
      <c r="K1180" s="51"/>
      <c r="L1180" s="51"/>
      <c r="M1180" s="51"/>
      <c r="N1180" s="51"/>
      <c r="O1180" s="51"/>
      <c r="P1180" s="51"/>
    </row>
    <row r="1181" spans="1:16" s="50" customFormat="1" ht="42.75">
      <c r="A1181" s="166"/>
      <c r="B1181" s="44"/>
      <c r="C1181" s="45" t="s">
        <v>613</v>
      </c>
      <c r="D1181" s="45" t="s">
        <v>551</v>
      </c>
      <c r="E1181" s="48"/>
      <c r="F1181" s="47"/>
      <c r="G1181" s="80"/>
      <c r="H1181" s="217"/>
      <c r="J1181" s="51"/>
      <c r="K1181" s="51"/>
      <c r="L1181" s="51"/>
      <c r="M1181" s="51"/>
      <c r="N1181" s="51"/>
      <c r="O1181" s="51"/>
      <c r="P1181" s="51"/>
    </row>
    <row r="1182" spans="1:16" s="50" customFormat="1" ht="28.5">
      <c r="A1182" s="166"/>
      <c r="B1182" s="44"/>
      <c r="C1182" s="45" t="s">
        <v>600</v>
      </c>
      <c r="D1182" s="45" t="s">
        <v>553</v>
      </c>
      <c r="E1182" s="48"/>
      <c r="F1182" s="47"/>
      <c r="G1182" s="80"/>
      <c r="H1182" s="217"/>
      <c r="J1182" s="51"/>
      <c r="K1182" s="51"/>
      <c r="L1182" s="51"/>
      <c r="M1182" s="51"/>
      <c r="N1182" s="51"/>
      <c r="O1182" s="51"/>
      <c r="P1182" s="51"/>
    </row>
    <row r="1183" spans="1:16" s="50" customFormat="1">
      <c r="A1183" s="166"/>
      <c r="B1183" s="44"/>
      <c r="C1183" s="45" t="s">
        <v>617</v>
      </c>
      <c r="D1183" s="45" t="s">
        <v>555</v>
      </c>
      <c r="E1183" s="48"/>
      <c r="F1183" s="47"/>
      <c r="G1183" s="80"/>
      <c r="H1183" s="217"/>
      <c r="J1183" s="51"/>
      <c r="K1183" s="51"/>
      <c r="L1183" s="51"/>
      <c r="M1183" s="51"/>
      <c r="N1183" s="51"/>
      <c r="O1183" s="51"/>
      <c r="P1183" s="51"/>
    </row>
    <row r="1184" spans="1:16" s="50" customFormat="1">
      <c r="A1184" s="166"/>
      <c r="B1184" s="44"/>
      <c r="C1184" s="45" t="s">
        <v>602</v>
      </c>
      <c r="D1184" s="45" t="s">
        <v>557</v>
      </c>
      <c r="E1184" s="48"/>
      <c r="F1184" s="47"/>
      <c r="G1184" s="80"/>
      <c r="H1184" s="217"/>
      <c r="J1184" s="51"/>
      <c r="K1184" s="51"/>
      <c r="L1184" s="51"/>
      <c r="M1184" s="51"/>
      <c r="N1184" s="51"/>
      <c r="O1184" s="51"/>
      <c r="P1184" s="51"/>
    </row>
    <row r="1185" spans="1:16" s="50" customFormat="1" ht="150.75" customHeight="1">
      <c r="A1185" s="166"/>
      <c r="B1185" s="44"/>
      <c r="C1185" s="45" t="s">
        <v>674</v>
      </c>
      <c r="D1185" s="45" t="s">
        <v>559</v>
      </c>
      <c r="E1185" s="48"/>
      <c r="F1185" s="47"/>
      <c r="G1185" s="80"/>
      <c r="H1185" s="217"/>
      <c r="J1185" s="51"/>
      <c r="K1185" s="51"/>
      <c r="L1185" s="51"/>
      <c r="M1185" s="51"/>
      <c r="N1185" s="51"/>
      <c r="O1185" s="51"/>
      <c r="P1185" s="51"/>
    </row>
    <row r="1186" spans="1:16" s="50" customFormat="1" ht="42.75">
      <c r="A1186" s="166"/>
      <c r="B1186" s="44"/>
      <c r="C1186" s="45" t="s">
        <v>604</v>
      </c>
      <c r="D1186" s="45" t="s">
        <v>560</v>
      </c>
      <c r="E1186" s="48"/>
      <c r="F1186" s="47"/>
      <c r="G1186" s="80"/>
      <c r="H1186" s="217"/>
      <c r="J1186" s="51"/>
      <c r="K1186" s="51"/>
      <c r="L1186" s="51"/>
      <c r="M1186" s="51"/>
      <c r="N1186" s="51"/>
      <c r="O1186" s="51"/>
      <c r="P1186" s="51"/>
    </row>
    <row r="1187" spans="1:16" s="50" customFormat="1">
      <c r="A1187" s="166"/>
      <c r="B1187" s="44"/>
      <c r="C1187" s="45" t="s">
        <v>605</v>
      </c>
      <c r="D1187" s="45" t="s">
        <v>562</v>
      </c>
      <c r="E1187" s="48"/>
      <c r="F1187" s="47"/>
      <c r="G1187" s="80"/>
      <c r="H1187" s="217"/>
      <c r="J1187" s="51"/>
      <c r="K1187" s="51"/>
      <c r="L1187" s="51"/>
      <c r="M1187" s="51"/>
      <c r="N1187" s="51"/>
      <c r="O1187" s="51"/>
      <c r="P1187" s="51"/>
    </row>
    <row r="1188" spans="1:16" s="50" customFormat="1">
      <c r="A1188" s="166"/>
      <c r="B1188" s="44"/>
      <c r="C1188" s="45">
        <v>2.1</v>
      </c>
      <c r="D1188" s="45" t="s">
        <v>564</v>
      </c>
      <c r="E1188" s="48"/>
      <c r="F1188" s="47"/>
      <c r="G1188" s="80"/>
      <c r="H1188" s="217"/>
      <c r="J1188" s="51"/>
      <c r="K1188" s="51"/>
      <c r="L1188" s="51"/>
      <c r="M1188" s="51"/>
      <c r="N1188" s="51"/>
      <c r="O1188" s="51"/>
      <c r="P1188" s="51"/>
    </row>
    <row r="1189" spans="1:16" s="50" customFormat="1" ht="28.5">
      <c r="A1189" s="166"/>
      <c r="B1189" s="44"/>
      <c r="C1189" s="45" t="s">
        <v>578</v>
      </c>
      <c r="D1189" s="45" t="s">
        <v>565</v>
      </c>
      <c r="E1189" s="48"/>
      <c r="F1189" s="47"/>
      <c r="G1189" s="80"/>
      <c r="H1189" s="217"/>
      <c r="J1189" s="51"/>
      <c r="K1189" s="51"/>
      <c r="L1189" s="51"/>
      <c r="M1189" s="51"/>
      <c r="N1189" s="51"/>
      <c r="O1189" s="51"/>
      <c r="P1189" s="51"/>
    </row>
    <row r="1190" spans="1:16" s="50" customFormat="1" ht="57">
      <c r="A1190" s="166"/>
      <c r="B1190" s="44"/>
      <c r="C1190" s="45" t="s">
        <v>610</v>
      </c>
      <c r="D1190" s="45"/>
      <c r="E1190" s="48"/>
      <c r="F1190" s="47"/>
      <c r="G1190" s="80"/>
      <c r="H1190" s="217"/>
      <c r="J1190" s="51"/>
      <c r="K1190" s="51"/>
      <c r="L1190" s="51"/>
      <c r="M1190" s="51"/>
      <c r="N1190" s="51"/>
      <c r="O1190" s="51"/>
      <c r="P1190" s="51"/>
    </row>
    <row r="1191" spans="1:16" s="50" customFormat="1">
      <c r="A1191" s="166"/>
      <c r="B1191" s="44"/>
      <c r="C1191" s="45"/>
      <c r="D1191" s="45"/>
      <c r="E1191" s="48"/>
      <c r="F1191" s="47"/>
      <c r="G1191" s="80"/>
      <c r="H1191" s="217"/>
      <c r="J1191" s="51"/>
      <c r="K1191" s="51"/>
      <c r="L1191" s="51"/>
      <c r="M1191" s="51"/>
      <c r="N1191" s="51"/>
      <c r="O1191" s="51"/>
      <c r="P1191" s="51"/>
    </row>
    <row r="1192" spans="1:16" s="50" customFormat="1" ht="15">
      <c r="A1192" s="166">
        <v>2</v>
      </c>
      <c r="B1192" s="44">
        <v>28</v>
      </c>
      <c r="C1192" s="104" t="s">
        <v>675</v>
      </c>
      <c r="D1192" s="45" t="s">
        <v>547</v>
      </c>
      <c r="E1192" s="48"/>
      <c r="F1192" s="47"/>
      <c r="G1192" s="80"/>
      <c r="H1192" s="217"/>
      <c r="J1192" s="51"/>
      <c r="K1192" s="51"/>
      <c r="L1192" s="51"/>
      <c r="M1192" s="51"/>
      <c r="N1192" s="51"/>
      <c r="O1192" s="51"/>
      <c r="P1192" s="51"/>
    </row>
    <row r="1193" spans="1:16" s="50" customFormat="1">
      <c r="A1193" s="166"/>
      <c r="B1193" s="44"/>
      <c r="C1193" s="45">
        <v>1</v>
      </c>
      <c r="D1193" s="45" t="s">
        <v>8</v>
      </c>
      <c r="E1193" s="48">
        <v>1</v>
      </c>
      <c r="F1193" s="47" t="s">
        <v>156</v>
      </c>
      <c r="G1193" s="80"/>
      <c r="H1193" s="217">
        <f>+E1193*G1193</f>
        <v>0</v>
      </c>
      <c r="J1193" s="51"/>
      <c r="K1193" s="51"/>
      <c r="L1193" s="51"/>
      <c r="M1193" s="51"/>
      <c r="N1193" s="51"/>
      <c r="O1193" s="51"/>
      <c r="P1193" s="51"/>
    </row>
    <row r="1194" spans="1:16" s="50" customFormat="1">
      <c r="A1194" s="166"/>
      <c r="B1194" s="44"/>
      <c r="C1194" s="45" t="s">
        <v>676</v>
      </c>
      <c r="D1194" s="45" t="s">
        <v>549</v>
      </c>
      <c r="E1194" s="48"/>
      <c r="F1194" s="47"/>
      <c r="G1194" s="80"/>
      <c r="H1194" s="217"/>
      <c r="J1194" s="51"/>
      <c r="K1194" s="51"/>
      <c r="L1194" s="51"/>
      <c r="M1194" s="51"/>
      <c r="N1194" s="51"/>
      <c r="O1194" s="51"/>
      <c r="P1194" s="51"/>
    </row>
    <row r="1195" spans="1:16" s="50" customFormat="1" ht="42.75">
      <c r="A1195" s="166"/>
      <c r="B1195" s="44"/>
      <c r="C1195" s="45" t="s">
        <v>613</v>
      </c>
      <c r="D1195" s="45" t="s">
        <v>551</v>
      </c>
      <c r="E1195" s="48"/>
      <c r="F1195" s="47"/>
      <c r="G1195" s="80"/>
      <c r="H1195" s="217"/>
      <c r="J1195" s="51"/>
      <c r="K1195" s="51"/>
      <c r="L1195" s="51"/>
      <c r="M1195" s="51"/>
      <c r="N1195" s="51"/>
      <c r="O1195" s="51"/>
      <c r="P1195" s="51"/>
    </row>
    <row r="1196" spans="1:16" s="50" customFormat="1" ht="28.5">
      <c r="A1196" s="166"/>
      <c r="B1196" s="44"/>
      <c r="C1196" s="45" t="s">
        <v>600</v>
      </c>
      <c r="D1196" s="45" t="s">
        <v>553</v>
      </c>
      <c r="E1196" s="48"/>
      <c r="F1196" s="47"/>
      <c r="G1196" s="80"/>
      <c r="H1196" s="217"/>
      <c r="J1196" s="51"/>
      <c r="K1196" s="51"/>
      <c r="L1196" s="51"/>
      <c r="M1196" s="51"/>
      <c r="N1196" s="51"/>
      <c r="O1196" s="51"/>
      <c r="P1196" s="51"/>
    </row>
    <row r="1197" spans="1:16" s="50" customFormat="1">
      <c r="A1197" s="166"/>
      <c r="B1197" s="44"/>
      <c r="C1197" s="45" t="s">
        <v>617</v>
      </c>
      <c r="D1197" s="45" t="s">
        <v>555</v>
      </c>
      <c r="E1197" s="48"/>
      <c r="F1197" s="47"/>
      <c r="G1197" s="80"/>
      <c r="H1197" s="217"/>
      <c r="J1197" s="51"/>
      <c r="K1197" s="51"/>
      <c r="L1197" s="51"/>
      <c r="M1197" s="51"/>
      <c r="N1197" s="51"/>
      <c r="O1197" s="51"/>
      <c r="P1197" s="51"/>
    </row>
    <row r="1198" spans="1:16" s="50" customFormat="1">
      <c r="A1198" s="166"/>
      <c r="B1198" s="44"/>
      <c r="C1198" s="45" t="s">
        <v>602</v>
      </c>
      <c r="D1198" s="45" t="s">
        <v>557</v>
      </c>
      <c r="E1198" s="48"/>
      <c r="F1198" s="47"/>
      <c r="G1198" s="80"/>
      <c r="H1198" s="217"/>
      <c r="J1198" s="51"/>
      <c r="K1198" s="51"/>
      <c r="L1198" s="51"/>
      <c r="M1198" s="51"/>
      <c r="N1198" s="51"/>
      <c r="O1198" s="51"/>
      <c r="P1198" s="51"/>
    </row>
    <row r="1199" spans="1:16" s="50" customFormat="1" ht="210.75" customHeight="1">
      <c r="A1199" s="166"/>
      <c r="B1199" s="44"/>
      <c r="C1199" s="45" t="s">
        <v>726</v>
      </c>
      <c r="D1199" s="45" t="s">
        <v>559</v>
      </c>
      <c r="E1199" s="48"/>
      <c r="F1199" s="47"/>
      <c r="G1199" s="80"/>
      <c r="H1199" s="217"/>
      <c r="J1199" s="51"/>
      <c r="K1199" s="51"/>
      <c r="L1199" s="51"/>
      <c r="M1199" s="51"/>
      <c r="N1199" s="51"/>
      <c r="O1199" s="51"/>
      <c r="P1199" s="51"/>
    </row>
    <row r="1200" spans="1:16" s="50" customFormat="1" ht="42.75">
      <c r="A1200" s="166"/>
      <c r="B1200" s="44"/>
      <c r="C1200" s="45" t="s">
        <v>604</v>
      </c>
      <c r="D1200" s="45" t="s">
        <v>560</v>
      </c>
      <c r="E1200" s="48"/>
      <c r="F1200" s="47"/>
      <c r="G1200" s="80"/>
      <c r="H1200" s="217"/>
      <c r="J1200" s="51"/>
      <c r="K1200" s="51"/>
      <c r="L1200" s="51"/>
      <c r="M1200" s="51"/>
      <c r="N1200" s="51"/>
      <c r="O1200" s="51"/>
      <c r="P1200" s="51"/>
    </row>
    <row r="1201" spans="1:16" s="50" customFormat="1">
      <c r="A1201" s="166"/>
      <c r="B1201" s="44"/>
      <c r="C1201" s="45" t="s">
        <v>605</v>
      </c>
      <c r="D1201" s="45" t="s">
        <v>562</v>
      </c>
      <c r="E1201" s="48"/>
      <c r="F1201" s="47"/>
      <c r="G1201" s="80"/>
      <c r="H1201" s="217"/>
      <c r="J1201" s="51"/>
      <c r="K1201" s="51"/>
      <c r="L1201" s="51"/>
      <c r="M1201" s="51"/>
      <c r="N1201" s="51"/>
      <c r="O1201" s="51"/>
      <c r="P1201" s="51"/>
    </row>
    <row r="1202" spans="1:16" s="50" customFormat="1">
      <c r="A1202" s="166"/>
      <c r="B1202" s="44"/>
      <c r="C1202" s="45">
        <v>2.1</v>
      </c>
      <c r="D1202" s="45" t="s">
        <v>564</v>
      </c>
      <c r="E1202" s="48"/>
      <c r="F1202" s="47"/>
      <c r="G1202" s="80"/>
      <c r="H1202" s="217"/>
      <c r="J1202" s="51"/>
      <c r="K1202" s="51"/>
      <c r="L1202" s="51"/>
      <c r="M1202" s="51"/>
      <c r="N1202" s="51"/>
      <c r="O1202" s="51"/>
      <c r="P1202" s="51"/>
    </row>
    <row r="1203" spans="1:16" s="50" customFormat="1" ht="28.5">
      <c r="A1203" s="166"/>
      <c r="B1203" s="44"/>
      <c r="C1203" s="45" t="s">
        <v>585</v>
      </c>
      <c r="D1203" s="45" t="s">
        <v>565</v>
      </c>
      <c r="E1203" s="48"/>
      <c r="F1203" s="47"/>
      <c r="G1203" s="80"/>
      <c r="H1203" s="217"/>
      <c r="J1203" s="51"/>
      <c r="K1203" s="51"/>
      <c r="L1203" s="51"/>
      <c r="M1203" s="51"/>
      <c r="N1203" s="51"/>
      <c r="O1203" s="51"/>
      <c r="P1203" s="51"/>
    </row>
    <row r="1204" spans="1:16" s="50" customFormat="1" ht="57">
      <c r="A1204" s="166"/>
      <c r="B1204" s="44"/>
      <c r="C1204" s="45" t="s">
        <v>610</v>
      </c>
      <c r="D1204" s="45"/>
      <c r="E1204" s="48"/>
      <c r="F1204" s="47"/>
      <c r="G1204" s="80"/>
      <c r="H1204" s="217"/>
      <c r="J1204" s="51"/>
      <c r="K1204" s="51"/>
      <c r="L1204" s="51"/>
      <c r="M1204" s="51"/>
      <c r="N1204" s="51"/>
      <c r="O1204" s="51"/>
      <c r="P1204" s="51"/>
    </row>
    <row r="1205" spans="1:16" s="50" customFormat="1">
      <c r="A1205" s="166"/>
      <c r="B1205" s="44"/>
      <c r="C1205" s="45"/>
      <c r="D1205" s="45"/>
      <c r="E1205" s="48"/>
      <c r="F1205" s="47"/>
      <c r="G1205" s="80"/>
      <c r="H1205" s="217"/>
      <c r="J1205" s="51"/>
      <c r="K1205" s="51"/>
      <c r="L1205" s="51"/>
      <c r="M1205" s="51"/>
      <c r="N1205" s="51"/>
      <c r="O1205" s="51"/>
      <c r="P1205" s="51"/>
    </row>
    <row r="1206" spans="1:16" s="50" customFormat="1" ht="15">
      <c r="A1206" s="166">
        <v>2</v>
      </c>
      <c r="B1206" s="44">
        <v>29</v>
      </c>
      <c r="C1206" s="104" t="s">
        <v>677</v>
      </c>
      <c r="D1206" s="45" t="s">
        <v>547</v>
      </c>
      <c r="E1206" s="48"/>
      <c r="F1206" s="47"/>
      <c r="G1206" s="80"/>
      <c r="H1206" s="217"/>
      <c r="J1206" s="51"/>
      <c r="K1206" s="51"/>
      <c r="L1206" s="51"/>
      <c r="M1206" s="51"/>
      <c r="N1206" s="51"/>
      <c r="O1206" s="51"/>
      <c r="P1206" s="51"/>
    </row>
    <row r="1207" spans="1:16" s="50" customFormat="1">
      <c r="A1207" s="166"/>
      <c r="B1207" s="44"/>
      <c r="C1207" s="45">
        <v>1</v>
      </c>
      <c r="D1207" s="45" t="s">
        <v>8</v>
      </c>
      <c r="E1207" s="48">
        <v>1</v>
      </c>
      <c r="F1207" s="47" t="s">
        <v>156</v>
      </c>
      <c r="G1207" s="80"/>
      <c r="H1207" s="217">
        <f>+E1207*G1207</f>
        <v>0</v>
      </c>
      <c r="J1207" s="51"/>
      <c r="K1207" s="51"/>
      <c r="L1207" s="51"/>
      <c r="M1207" s="51"/>
      <c r="N1207" s="51"/>
      <c r="O1207" s="51"/>
      <c r="P1207" s="51"/>
    </row>
    <row r="1208" spans="1:16" s="50" customFormat="1">
      <c r="A1208" s="166"/>
      <c r="B1208" s="44"/>
      <c r="C1208" s="45" t="s">
        <v>678</v>
      </c>
      <c r="D1208" s="45" t="s">
        <v>549</v>
      </c>
      <c r="E1208" s="48"/>
      <c r="F1208" s="47"/>
      <c r="G1208" s="80"/>
      <c r="H1208" s="217"/>
      <c r="J1208" s="51"/>
      <c r="K1208" s="51"/>
      <c r="L1208" s="51"/>
      <c r="M1208" s="51"/>
      <c r="N1208" s="51"/>
      <c r="O1208" s="51"/>
      <c r="P1208" s="51"/>
    </row>
    <row r="1209" spans="1:16" s="50" customFormat="1" ht="42.75">
      <c r="A1209" s="166"/>
      <c r="B1209" s="44"/>
      <c r="C1209" s="45" t="s">
        <v>613</v>
      </c>
      <c r="D1209" s="45" t="s">
        <v>551</v>
      </c>
      <c r="E1209" s="48"/>
      <c r="F1209" s="47"/>
      <c r="G1209" s="80"/>
      <c r="H1209" s="217"/>
      <c r="J1209" s="51"/>
      <c r="K1209" s="51"/>
      <c r="L1209" s="51"/>
      <c r="M1209" s="51"/>
      <c r="N1209" s="51"/>
      <c r="O1209" s="51"/>
      <c r="P1209" s="51"/>
    </row>
    <row r="1210" spans="1:16" s="50" customFormat="1" ht="28.5">
      <c r="A1210" s="166"/>
      <c r="B1210" s="44"/>
      <c r="C1210" s="45" t="s">
        <v>600</v>
      </c>
      <c r="D1210" s="45" t="s">
        <v>553</v>
      </c>
      <c r="E1210" s="48"/>
      <c r="F1210" s="47"/>
      <c r="G1210" s="80"/>
      <c r="H1210" s="217"/>
      <c r="J1210" s="51"/>
      <c r="K1210" s="51"/>
      <c r="L1210" s="51"/>
      <c r="M1210" s="51"/>
      <c r="N1210" s="51"/>
      <c r="O1210" s="51"/>
      <c r="P1210" s="51"/>
    </row>
    <row r="1211" spans="1:16" s="50" customFormat="1">
      <c r="A1211" s="166"/>
      <c r="B1211" s="44"/>
      <c r="C1211" s="45" t="s">
        <v>617</v>
      </c>
      <c r="D1211" s="45" t="s">
        <v>555</v>
      </c>
      <c r="E1211" s="48"/>
      <c r="F1211" s="47"/>
      <c r="G1211" s="80"/>
      <c r="H1211" s="217"/>
      <c r="J1211" s="51"/>
      <c r="K1211" s="51"/>
      <c r="L1211" s="51"/>
      <c r="M1211" s="51"/>
      <c r="N1211" s="51"/>
      <c r="O1211" s="51"/>
      <c r="P1211" s="51"/>
    </row>
    <row r="1212" spans="1:16" s="50" customFormat="1">
      <c r="A1212" s="166"/>
      <c r="B1212" s="44"/>
      <c r="C1212" s="45" t="s">
        <v>602</v>
      </c>
      <c r="D1212" s="45" t="s">
        <v>557</v>
      </c>
      <c r="E1212" s="48"/>
      <c r="F1212" s="47"/>
      <c r="G1212" s="80"/>
      <c r="H1212" s="217"/>
      <c r="J1212" s="51"/>
      <c r="K1212" s="51"/>
      <c r="L1212" s="51"/>
      <c r="M1212" s="51"/>
      <c r="N1212" s="51"/>
      <c r="O1212" s="51"/>
      <c r="P1212" s="51"/>
    </row>
    <row r="1213" spans="1:16" s="50" customFormat="1" ht="153.75" customHeight="1">
      <c r="A1213" s="166"/>
      <c r="B1213" s="44"/>
      <c r="C1213" s="45" t="s">
        <v>666</v>
      </c>
      <c r="D1213" s="45" t="s">
        <v>559</v>
      </c>
      <c r="E1213" s="48"/>
      <c r="F1213" s="47"/>
      <c r="G1213" s="80"/>
      <c r="H1213" s="217"/>
      <c r="J1213" s="51"/>
      <c r="K1213" s="51"/>
      <c r="L1213" s="51"/>
      <c r="M1213" s="51"/>
      <c r="N1213" s="51"/>
      <c r="O1213" s="51"/>
      <c r="P1213" s="51"/>
    </row>
    <row r="1214" spans="1:16" s="50" customFormat="1" ht="42.75">
      <c r="A1214" s="166"/>
      <c r="B1214" s="44"/>
      <c r="C1214" s="45" t="s">
        <v>604</v>
      </c>
      <c r="D1214" s="45" t="s">
        <v>560</v>
      </c>
      <c r="E1214" s="48"/>
      <c r="F1214" s="47"/>
      <c r="G1214" s="80"/>
      <c r="H1214" s="217"/>
      <c r="J1214" s="51"/>
      <c r="K1214" s="51"/>
      <c r="L1214" s="51"/>
      <c r="M1214" s="51"/>
      <c r="N1214" s="51"/>
      <c r="O1214" s="51"/>
      <c r="P1214" s="51"/>
    </row>
    <row r="1215" spans="1:16" s="50" customFormat="1">
      <c r="A1215" s="166"/>
      <c r="B1215" s="44"/>
      <c r="C1215" s="45" t="s">
        <v>625</v>
      </c>
      <c r="D1215" s="45" t="s">
        <v>562</v>
      </c>
      <c r="E1215" s="48"/>
      <c r="F1215" s="47"/>
      <c r="G1215" s="80"/>
      <c r="H1215" s="217"/>
      <c r="J1215" s="51"/>
      <c r="K1215" s="51"/>
      <c r="L1215" s="51"/>
      <c r="M1215" s="51"/>
      <c r="N1215" s="51"/>
      <c r="O1215" s="51"/>
      <c r="P1215" s="51"/>
    </row>
    <row r="1216" spans="1:16" s="50" customFormat="1">
      <c r="A1216" s="166"/>
      <c r="B1216" s="44"/>
      <c r="C1216" s="45">
        <v>2.1</v>
      </c>
      <c r="D1216" s="45" t="s">
        <v>564</v>
      </c>
      <c r="E1216" s="48"/>
      <c r="F1216" s="47"/>
      <c r="G1216" s="80"/>
      <c r="H1216" s="217"/>
      <c r="J1216" s="51"/>
      <c r="K1216" s="51"/>
      <c r="L1216" s="51"/>
      <c r="M1216" s="51"/>
      <c r="N1216" s="51"/>
      <c r="O1216" s="51"/>
      <c r="P1216" s="51"/>
    </row>
    <row r="1217" spans="1:16" s="50" customFormat="1" ht="28.5">
      <c r="A1217" s="166"/>
      <c r="B1217" s="44"/>
      <c r="C1217" s="45" t="s">
        <v>578</v>
      </c>
      <c r="D1217" s="45" t="s">
        <v>565</v>
      </c>
      <c r="E1217" s="48"/>
      <c r="F1217" s="47"/>
      <c r="G1217" s="80"/>
      <c r="H1217" s="217"/>
      <c r="J1217" s="51"/>
      <c r="K1217" s="51"/>
      <c r="L1217" s="51"/>
      <c r="M1217" s="51"/>
      <c r="N1217" s="51"/>
      <c r="O1217" s="51"/>
      <c r="P1217" s="51"/>
    </row>
    <row r="1218" spans="1:16" s="50" customFormat="1" ht="57">
      <c r="A1218" s="166"/>
      <c r="B1218" s="44"/>
      <c r="C1218" s="45" t="s">
        <v>610</v>
      </c>
      <c r="D1218" s="45"/>
      <c r="E1218" s="48"/>
      <c r="F1218" s="47"/>
      <c r="G1218" s="80"/>
      <c r="H1218" s="217"/>
      <c r="J1218" s="51"/>
      <c r="K1218" s="51"/>
      <c r="L1218" s="51"/>
      <c r="M1218" s="51"/>
      <c r="N1218" s="51"/>
      <c r="O1218" s="51"/>
      <c r="P1218" s="51"/>
    </row>
    <row r="1219" spans="1:16" s="50" customFormat="1">
      <c r="A1219" s="166"/>
      <c r="B1219" s="44"/>
      <c r="C1219" s="45"/>
      <c r="D1219" s="45"/>
      <c r="E1219" s="48"/>
      <c r="F1219" s="47"/>
      <c r="G1219" s="80"/>
      <c r="H1219" s="217"/>
      <c r="J1219" s="51"/>
      <c r="K1219" s="51"/>
      <c r="L1219" s="51"/>
      <c r="M1219" s="51"/>
      <c r="N1219" s="51"/>
      <c r="O1219" s="51"/>
      <c r="P1219" s="51"/>
    </row>
    <row r="1220" spans="1:16" s="50" customFormat="1" ht="15">
      <c r="A1220" s="166">
        <v>2</v>
      </c>
      <c r="B1220" s="44">
        <v>30</v>
      </c>
      <c r="C1220" s="104" t="s">
        <v>679</v>
      </c>
      <c r="D1220" s="45" t="s">
        <v>547</v>
      </c>
      <c r="E1220" s="48"/>
      <c r="F1220" s="47"/>
      <c r="G1220" s="80"/>
      <c r="H1220" s="217"/>
      <c r="J1220" s="51"/>
      <c r="K1220" s="51"/>
      <c r="L1220" s="51"/>
      <c r="M1220" s="51"/>
      <c r="N1220" s="51"/>
      <c r="O1220" s="51"/>
      <c r="P1220" s="51"/>
    </row>
    <row r="1221" spans="1:16" s="50" customFormat="1">
      <c r="A1221" s="166"/>
      <c r="B1221" s="44"/>
      <c r="C1221" s="45">
        <v>1</v>
      </c>
      <c r="D1221" s="45" t="s">
        <v>8</v>
      </c>
      <c r="E1221" s="48">
        <v>1</v>
      </c>
      <c r="F1221" s="47" t="s">
        <v>156</v>
      </c>
      <c r="G1221" s="80"/>
      <c r="H1221" s="217">
        <f>+E1221*G1221</f>
        <v>0</v>
      </c>
      <c r="J1221" s="51"/>
      <c r="K1221" s="51"/>
      <c r="L1221" s="51"/>
      <c r="M1221" s="51"/>
      <c r="N1221" s="51"/>
      <c r="O1221" s="51"/>
      <c r="P1221" s="51"/>
    </row>
    <row r="1222" spans="1:16" s="50" customFormat="1">
      <c r="A1222" s="166"/>
      <c r="B1222" s="44"/>
      <c r="C1222" s="45" t="s">
        <v>680</v>
      </c>
      <c r="D1222" s="45" t="s">
        <v>549</v>
      </c>
      <c r="E1222" s="48"/>
      <c r="F1222" s="47"/>
      <c r="G1222" s="80"/>
      <c r="H1222" s="217"/>
      <c r="J1222" s="51"/>
      <c r="K1222" s="51"/>
      <c r="L1222" s="51"/>
      <c r="M1222" s="51"/>
      <c r="N1222" s="51"/>
      <c r="O1222" s="51"/>
      <c r="P1222" s="51"/>
    </row>
    <row r="1223" spans="1:16" s="50" customFormat="1" ht="28.5">
      <c r="A1223" s="166"/>
      <c r="B1223" s="44"/>
      <c r="C1223" s="45" t="s">
        <v>681</v>
      </c>
      <c r="D1223" s="45" t="s">
        <v>551</v>
      </c>
      <c r="E1223" s="48"/>
      <c r="F1223" s="47"/>
      <c r="G1223" s="80"/>
      <c r="H1223" s="217"/>
      <c r="J1223" s="51"/>
      <c r="K1223" s="51"/>
      <c r="L1223" s="51"/>
      <c r="M1223" s="51"/>
      <c r="N1223" s="51"/>
      <c r="O1223" s="51"/>
      <c r="P1223" s="51"/>
    </row>
    <row r="1224" spans="1:16" s="50" customFormat="1" ht="28.5">
      <c r="A1224" s="166"/>
      <c r="B1224" s="44"/>
      <c r="C1224" s="45" t="s">
        <v>682</v>
      </c>
      <c r="D1224" s="45" t="s">
        <v>553</v>
      </c>
      <c r="E1224" s="48"/>
      <c r="F1224" s="47"/>
      <c r="G1224" s="80"/>
      <c r="H1224" s="217"/>
      <c r="J1224" s="51"/>
      <c r="K1224" s="51"/>
      <c r="L1224" s="51"/>
      <c r="M1224" s="51"/>
      <c r="N1224" s="51"/>
      <c r="O1224" s="51"/>
      <c r="P1224" s="51"/>
    </row>
    <row r="1225" spans="1:16" s="50" customFormat="1">
      <c r="A1225" s="166"/>
      <c r="B1225" s="44"/>
      <c r="C1225" s="45" t="s">
        <v>556</v>
      </c>
      <c r="D1225" s="45" t="s">
        <v>555</v>
      </c>
      <c r="E1225" s="48"/>
      <c r="F1225" s="47"/>
      <c r="G1225" s="80"/>
      <c r="H1225" s="217"/>
      <c r="J1225" s="51"/>
      <c r="K1225" s="51"/>
      <c r="L1225" s="51"/>
      <c r="M1225" s="51"/>
      <c r="N1225" s="51"/>
      <c r="O1225" s="51"/>
      <c r="P1225" s="51"/>
    </row>
    <row r="1226" spans="1:16" s="50" customFormat="1" ht="42.75">
      <c r="A1226" s="166"/>
      <c r="B1226" s="44"/>
      <c r="C1226" s="45" t="s">
        <v>683</v>
      </c>
      <c r="D1226" s="45" t="s">
        <v>557</v>
      </c>
      <c r="E1226" s="48"/>
      <c r="F1226" s="47"/>
      <c r="G1226" s="80"/>
      <c r="H1226" s="217"/>
      <c r="J1226" s="51"/>
      <c r="K1226" s="51"/>
      <c r="L1226" s="51"/>
      <c r="M1226" s="51"/>
      <c r="N1226" s="51"/>
      <c r="O1226" s="51"/>
      <c r="P1226" s="51"/>
    </row>
    <row r="1227" spans="1:16" s="50" customFormat="1">
      <c r="A1227" s="166"/>
      <c r="B1227" s="44"/>
      <c r="C1227" s="45"/>
      <c r="D1227" s="45" t="s">
        <v>559</v>
      </c>
      <c r="E1227" s="48"/>
      <c r="F1227" s="47"/>
      <c r="G1227" s="80"/>
      <c r="H1227" s="217"/>
      <c r="J1227" s="51"/>
      <c r="K1227" s="51"/>
      <c r="L1227" s="51"/>
      <c r="M1227" s="51"/>
      <c r="N1227" s="51"/>
      <c r="O1227" s="51"/>
      <c r="P1227" s="51"/>
    </row>
    <row r="1228" spans="1:16" s="50" customFormat="1" ht="198.75" customHeight="1">
      <c r="A1228" s="166"/>
      <c r="B1228" s="44"/>
      <c r="C1228" s="45" t="s">
        <v>727</v>
      </c>
      <c r="D1228" s="45" t="s">
        <v>560</v>
      </c>
      <c r="E1228" s="48"/>
      <c r="F1228" s="47"/>
      <c r="G1228" s="80"/>
      <c r="H1228" s="217"/>
      <c r="J1228" s="51"/>
      <c r="K1228" s="51"/>
      <c r="L1228" s="51"/>
      <c r="M1228" s="51"/>
      <c r="N1228" s="51"/>
      <c r="O1228" s="51"/>
      <c r="P1228" s="51"/>
    </row>
    <row r="1229" spans="1:16" s="50" customFormat="1">
      <c r="A1229" s="166"/>
      <c r="B1229" s="44"/>
      <c r="C1229" s="45" t="s">
        <v>684</v>
      </c>
      <c r="D1229" s="45" t="s">
        <v>562</v>
      </c>
      <c r="E1229" s="48"/>
      <c r="F1229" s="47"/>
      <c r="G1229" s="80"/>
      <c r="H1229" s="217"/>
      <c r="J1229" s="51"/>
      <c r="K1229" s="51"/>
      <c r="L1229" s="51"/>
      <c r="M1229" s="51"/>
      <c r="N1229" s="51"/>
      <c r="O1229" s="51"/>
      <c r="P1229" s="51"/>
    </row>
    <row r="1230" spans="1:16" s="50" customFormat="1">
      <c r="A1230" s="166"/>
      <c r="B1230" s="44"/>
      <c r="C1230" s="45">
        <v>2.1</v>
      </c>
      <c r="D1230" s="45" t="s">
        <v>564</v>
      </c>
      <c r="E1230" s="48"/>
      <c r="F1230" s="47"/>
      <c r="G1230" s="80"/>
      <c r="H1230" s="217"/>
      <c r="J1230" s="51"/>
      <c r="K1230" s="51"/>
      <c r="L1230" s="51"/>
      <c r="M1230" s="51"/>
      <c r="N1230" s="51"/>
      <c r="O1230" s="51"/>
      <c r="P1230" s="51"/>
    </row>
    <row r="1231" spans="1:16" s="50" customFormat="1" ht="28.5">
      <c r="A1231" s="166"/>
      <c r="B1231" s="44"/>
      <c r="C1231" s="45" t="s">
        <v>685</v>
      </c>
      <c r="D1231" s="45" t="s">
        <v>565</v>
      </c>
      <c r="E1231" s="48"/>
      <c r="F1231" s="47"/>
      <c r="G1231" s="80"/>
      <c r="H1231" s="217"/>
      <c r="J1231" s="51"/>
      <c r="K1231" s="51"/>
      <c r="L1231" s="51"/>
      <c r="M1231" s="51"/>
      <c r="N1231" s="51"/>
      <c r="O1231" s="51"/>
      <c r="P1231" s="51"/>
    </row>
    <row r="1232" spans="1:16" s="50" customFormat="1" ht="57">
      <c r="A1232" s="166"/>
      <c r="B1232" s="44"/>
      <c r="C1232" s="45" t="s">
        <v>610</v>
      </c>
      <c r="D1232" s="45"/>
      <c r="E1232" s="48"/>
      <c r="F1232" s="47"/>
      <c r="G1232" s="80"/>
      <c r="H1232" s="217"/>
      <c r="J1232" s="51"/>
      <c r="K1232" s="51"/>
      <c r="L1232" s="51"/>
      <c r="M1232" s="51"/>
      <c r="N1232" s="51"/>
      <c r="O1232" s="51"/>
      <c r="P1232" s="51"/>
    </row>
    <row r="1233" spans="1:16" s="50" customFormat="1">
      <c r="A1233" s="166"/>
      <c r="B1233" s="44"/>
      <c r="C1233" s="45"/>
      <c r="D1233" s="45"/>
      <c r="E1233" s="48"/>
      <c r="F1233" s="47"/>
      <c r="G1233" s="80"/>
      <c r="H1233" s="217"/>
      <c r="J1233" s="51"/>
      <c r="K1233" s="51"/>
      <c r="L1233" s="51"/>
      <c r="M1233" s="51"/>
      <c r="N1233" s="51"/>
      <c r="O1233" s="51"/>
      <c r="P1233" s="51"/>
    </row>
    <row r="1234" spans="1:16" s="50" customFormat="1" ht="15">
      <c r="A1234" s="166">
        <v>2</v>
      </c>
      <c r="B1234" s="44">
        <v>31</v>
      </c>
      <c r="C1234" s="104" t="s">
        <v>686</v>
      </c>
      <c r="D1234" s="45" t="s">
        <v>547</v>
      </c>
      <c r="E1234" s="48"/>
      <c r="F1234" s="47"/>
      <c r="G1234" s="80"/>
      <c r="H1234" s="217"/>
      <c r="J1234" s="51"/>
      <c r="K1234" s="51"/>
      <c r="L1234" s="51"/>
      <c r="M1234" s="51"/>
      <c r="N1234" s="51"/>
      <c r="O1234" s="51"/>
      <c r="P1234" s="51"/>
    </row>
    <row r="1235" spans="1:16" s="50" customFormat="1">
      <c r="A1235" s="166"/>
      <c r="B1235" s="44"/>
      <c r="C1235" s="45">
        <v>1</v>
      </c>
      <c r="D1235" s="45" t="s">
        <v>8</v>
      </c>
      <c r="E1235" s="48">
        <v>1</v>
      </c>
      <c r="F1235" s="47" t="s">
        <v>156</v>
      </c>
      <c r="G1235" s="80"/>
      <c r="H1235" s="217">
        <f>+E1235*G1235</f>
        <v>0</v>
      </c>
      <c r="J1235" s="51"/>
      <c r="K1235" s="51"/>
      <c r="L1235" s="51"/>
      <c r="M1235" s="51"/>
      <c r="N1235" s="51"/>
      <c r="O1235" s="51"/>
      <c r="P1235" s="51"/>
    </row>
    <row r="1236" spans="1:16" s="50" customFormat="1">
      <c r="A1236" s="166"/>
      <c r="B1236" s="44"/>
      <c r="C1236" s="45" t="s">
        <v>687</v>
      </c>
      <c r="D1236" s="45" t="s">
        <v>549</v>
      </c>
      <c r="E1236" s="48"/>
      <c r="F1236" s="47"/>
      <c r="G1236" s="80"/>
      <c r="H1236" s="217"/>
      <c r="J1236" s="51"/>
      <c r="K1236" s="51"/>
      <c r="L1236" s="51"/>
      <c r="M1236" s="51"/>
      <c r="N1236" s="51"/>
      <c r="O1236" s="51"/>
      <c r="P1236" s="51"/>
    </row>
    <row r="1237" spans="1:16" s="50" customFormat="1" ht="28.5">
      <c r="A1237" s="166"/>
      <c r="B1237" s="44"/>
      <c r="C1237" s="45" t="s">
        <v>688</v>
      </c>
      <c r="D1237" s="45" t="s">
        <v>551</v>
      </c>
      <c r="E1237" s="48"/>
      <c r="F1237" s="47"/>
      <c r="G1237" s="80"/>
      <c r="H1237" s="217"/>
      <c r="J1237" s="51"/>
      <c r="K1237" s="51"/>
      <c r="L1237" s="51"/>
      <c r="M1237" s="51"/>
      <c r="N1237" s="51"/>
      <c r="O1237" s="51"/>
      <c r="P1237" s="51"/>
    </row>
    <row r="1238" spans="1:16" s="50" customFormat="1" ht="28.5">
      <c r="A1238" s="166"/>
      <c r="B1238" s="44"/>
      <c r="C1238" s="45" t="s">
        <v>689</v>
      </c>
      <c r="D1238" s="45" t="s">
        <v>553</v>
      </c>
      <c r="E1238" s="48"/>
      <c r="F1238" s="47"/>
      <c r="G1238" s="80"/>
      <c r="H1238" s="217"/>
      <c r="J1238" s="51"/>
      <c r="K1238" s="51"/>
      <c r="L1238" s="51"/>
      <c r="M1238" s="51"/>
      <c r="N1238" s="51"/>
      <c r="O1238" s="51"/>
      <c r="P1238" s="51"/>
    </row>
    <row r="1239" spans="1:16" s="50" customFormat="1">
      <c r="A1239" s="166"/>
      <c r="B1239" s="44"/>
      <c r="C1239" s="45" t="s">
        <v>556</v>
      </c>
      <c r="D1239" s="45" t="s">
        <v>555</v>
      </c>
      <c r="E1239" s="48"/>
      <c r="F1239" s="47"/>
      <c r="G1239" s="80"/>
      <c r="H1239" s="217"/>
      <c r="J1239" s="51"/>
      <c r="K1239" s="51"/>
      <c r="L1239" s="51"/>
      <c r="M1239" s="51"/>
      <c r="N1239" s="51"/>
      <c r="O1239" s="51"/>
      <c r="P1239" s="51"/>
    </row>
    <row r="1240" spans="1:16" s="50" customFormat="1" ht="42.75">
      <c r="A1240" s="166"/>
      <c r="B1240" s="44"/>
      <c r="C1240" s="45" t="s">
        <v>690</v>
      </c>
      <c r="D1240" s="45" t="s">
        <v>557</v>
      </c>
      <c r="E1240" s="48"/>
      <c r="F1240" s="47"/>
      <c r="G1240" s="80"/>
      <c r="H1240" s="217"/>
      <c r="J1240" s="51"/>
      <c r="K1240" s="51"/>
      <c r="L1240" s="51"/>
      <c r="M1240" s="51"/>
      <c r="N1240" s="51"/>
      <c r="O1240" s="51"/>
      <c r="P1240" s="51"/>
    </row>
    <row r="1241" spans="1:16" s="50" customFormat="1">
      <c r="A1241" s="166"/>
      <c r="B1241" s="44"/>
      <c r="C1241" s="45"/>
      <c r="D1241" s="45" t="s">
        <v>559</v>
      </c>
      <c r="E1241" s="48"/>
      <c r="F1241" s="47"/>
      <c r="G1241" s="80"/>
      <c r="H1241" s="217"/>
      <c r="J1241" s="51"/>
      <c r="K1241" s="51"/>
      <c r="L1241" s="51"/>
      <c r="M1241" s="51"/>
      <c r="N1241" s="51"/>
      <c r="O1241" s="51"/>
      <c r="P1241" s="51"/>
    </row>
    <row r="1242" spans="1:16" s="50" customFormat="1" ht="199.5">
      <c r="A1242" s="166"/>
      <c r="B1242" s="44"/>
      <c r="C1242" s="45" t="s">
        <v>561</v>
      </c>
      <c r="D1242" s="45" t="s">
        <v>560</v>
      </c>
      <c r="E1242" s="48"/>
      <c r="F1242" s="47"/>
      <c r="G1242" s="80"/>
      <c r="H1242" s="217"/>
      <c r="J1242" s="51"/>
      <c r="K1242" s="51"/>
      <c r="L1242" s="51"/>
      <c r="M1242" s="51"/>
      <c r="N1242" s="51"/>
      <c r="O1242" s="51"/>
      <c r="P1242" s="51"/>
    </row>
    <row r="1243" spans="1:16" s="50" customFormat="1" ht="28.5">
      <c r="A1243" s="166"/>
      <c r="B1243" s="44"/>
      <c r="C1243" s="45" t="s">
        <v>691</v>
      </c>
      <c r="D1243" s="45" t="s">
        <v>562</v>
      </c>
      <c r="E1243" s="48"/>
      <c r="F1243" s="47"/>
      <c r="G1243" s="80"/>
      <c r="H1243" s="217"/>
      <c r="J1243" s="51"/>
      <c r="K1243" s="51"/>
      <c r="L1243" s="51"/>
      <c r="M1243" s="51"/>
      <c r="N1243" s="51"/>
      <c r="O1243" s="51"/>
      <c r="P1243" s="51"/>
    </row>
    <row r="1244" spans="1:16" s="50" customFormat="1">
      <c r="A1244" s="166"/>
      <c r="B1244" s="44"/>
      <c r="C1244" s="45">
        <v>2.9</v>
      </c>
      <c r="D1244" s="45" t="s">
        <v>564</v>
      </c>
      <c r="E1244" s="48"/>
      <c r="F1244" s="47"/>
      <c r="G1244" s="80"/>
      <c r="H1244" s="217"/>
      <c r="J1244" s="51"/>
      <c r="K1244" s="51"/>
      <c r="L1244" s="51"/>
      <c r="M1244" s="51"/>
      <c r="N1244" s="51"/>
      <c r="O1244" s="51"/>
      <c r="P1244" s="51"/>
    </row>
    <row r="1245" spans="1:16" s="50" customFormat="1" ht="28.5">
      <c r="A1245" s="166"/>
      <c r="B1245" s="44"/>
      <c r="C1245" s="45" t="s">
        <v>685</v>
      </c>
      <c r="D1245" s="45" t="s">
        <v>565</v>
      </c>
      <c r="E1245" s="48"/>
      <c r="F1245" s="47"/>
      <c r="G1245" s="80"/>
      <c r="H1245" s="217"/>
      <c r="J1245" s="51"/>
      <c r="K1245" s="51"/>
      <c r="L1245" s="51"/>
      <c r="M1245" s="51"/>
      <c r="N1245" s="51"/>
      <c r="O1245" s="51"/>
      <c r="P1245" s="51"/>
    </row>
    <row r="1246" spans="1:16" s="50" customFormat="1">
      <c r="A1246" s="166"/>
      <c r="B1246" s="44"/>
      <c r="C1246" s="45"/>
      <c r="D1246" s="45"/>
      <c r="E1246" s="48"/>
      <c r="F1246" s="47"/>
      <c r="G1246" s="80"/>
      <c r="H1246" s="217"/>
      <c r="J1246" s="51"/>
      <c r="K1246" s="51"/>
      <c r="L1246" s="51"/>
      <c r="M1246" s="51"/>
      <c r="N1246" s="51"/>
      <c r="O1246" s="51"/>
      <c r="P1246" s="51"/>
    </row>
    <row r="1247" spans="1:16" s="50" customFormat="1" ht="15">
      <c r="A1247" s="166">
        <v>2</v>
      </c>
      <c r="B1247" s="44">
        <v>32</v>
      </c>
      <c r="C1247" s="104" t="s">
        <v>692</v>
      </c>
      <c r="D1247" s="45" t="s">
        <v>547</v>
      </c>
      <c r="E1247" s="48"/>
      <c r="F1247" s="47"/>
      <c r="G1247" s="80"/>
      <c r="H1247" s="217"/>
      <c r="J1247" s="51"/>
      <c r="K1247" s="51"/>
      <c r="L1247" s="51"/>
      <c r="M1247" s="51"/>
      <c r="N1247" s="51"/>
      <c r="O1247" s="51"/>
      <c r="P1247" s="51"/>
    </row>
    <row r="1248" spans="1:16" s="50" customFormat="1">
      <c r="A1248" s="166"/>
      <c r="B1248" s="44"/>
      <c r="C1248" s="45">
        <v>8</v>
      </c>
      <c r="D1248" s="45" t="s">
        <v>8</v>
      </c>
      <c r="E1248" s="48">
        <v>8</v>
      </c>
      <c r="F1248" s="47" t="s">
        <v>156</v>
      </c>
      <c r="G1248" s="80"/>
      <c r="H1248" s="217">
        <f>+E1248*G1248</f>
        <v>0</v>
      </c>
      <c r="J1248" s="51"/>
      <c r="K1248" s="51"/>
      <c r="L1248" s="51"/>
      <c r="M1248" s="51"/>
      <c r="N1248" s="51"/>
      <c r="O1248" s="51"/>
      <c r="P1248" s="51"/>
    </row>
    <row r="1249" spans="1:16" s="50" customFormat="1" ht="28.5">
      <c r="A1249" s="166"/>
      <c r="B1249" s="44"/>
      <c r="C1249" s="45" t="s">
        <v>656</v>
      </c>
      <c r="D1249" s="45" t="s">
        <v>549</v>
      </c>
      <c r="E1249" s="48"/>
      <c r="F1249" s="47"/>
      <c r="G1249" s="80"/>
      <c r="H1249" s="217"/>
      <c r="J1249" s="51"/>
      <c r="K1249" s="51"/>
      <c r="L1249" s="51"/>
      <c r="M1249" s="51"/>
      <c r="N1249" s="51"/>
      <c r="O1249" s="51"/>
      <c r="P1249" s="51"/>
    </row>
    <row r="1250" spans="1:16" s="50" customFormat="1" ht="42.75">
      <c r="A1250" s="166"/>
      <c r="B1250" s="44"/>
      <c r="C1250" s="45" t="s">
        <v>693</v>
      </c>
      <c r="D1250" s="45" t="s">
        <v>551</v>
      </c>
      <c r="E1250" s="48"/>
      <c r="F1250" s="47"/>
      <c r="G1250" s="80"/>
      <c r="H1250" s="217"/>
      <c r="J1250" s="51"/>
      <c r="K1250" s="51"/>
      <c r="L1250" s="51"/>
      <c r="M1250" s="51"/>
      <c r="N1250" s="51"/>
      <c r="O1250" s="51"/>
      <c r="P1250" s="51"/>
    </row>
    <row r="1251" spans="1:16" s="50" customFormat="1" ht="28.5">
      <c r="A1251" s="166"/>
      <c r="B1251" s="44"/>
      <c r="C1251" s="45" t="s">
        <v>600</v>
      </c>
      <c r="D1251" s="45" t="s">
        <v>553</v>
      </c>
      <c r="E1251" s="48"/>
      <c r="F1251" s="47"/>
      <c r="G1251" s="80"/>
      <c r="H1251" s="217"/>
      <c r="J1251" s="51"/>
      <c r="K1251" s="51"/>
      <c r="L1251" s="51"/>
      <c r="M1251" s="51"/>
      <c r="N1251" s="51"/>
      <c r="O1251" s="51"/>
      <c r="P1251" s="51"/>
    </row>
    <row r="1252" spans="1:16" s="50" customFormat="1">
      <c r="A1252" s="166"/>
      <c r="B1252" s="44"/>
      <c r="C1252" s="45" t="s">
        <v>617</v>
      </c>
      <c r="D1252" s="45" t="s">
        <v>555</v>
      </c>
      <c r="E1252" s="48"/>
      <c r="F1252" s="47"/>
      <c r="G1252" s="80"/>
      <c r="H1252" s="217"/>
      <c r="J1252" s="51"/>
      <c r="K1252" s="51"/>
      <c r="L1252" s="51"/>
      <c r="M1252" s="51"/>
      <c r="N1252" s="51"/>
      <c r="O1252" s="51"/>
      <c r="P1252" s="51"/>
    </row>
    <row r="1253" spans="1:16" s="50" customFormat="1">
      <c r="A1253" s="166"/>
      <c r="B1253" s="44"/>
      <c r="C1253" s="45" t="s">
        <v>602</v>
      </c>
      <c r="D1253" s="45" t="s">
        <v>557</v>
      </c>
      <c r="E1253" s="48"/>
      <c r="F1253" s="47"/>
      <c r="G1253" s="80"/>
      <c r="H1253" s="217"/>
      <c r="J1253" s="51"/>
      <c r="K1253" s="51"/>
      <c r="L1253" s="51"/>
      <c r="M1253" s="51"/>
      <c r="N1253" s="51"/>
      <c r="O1253" s="51"/>
      <c r="P1253" s="51"/>
    </row>
    <row r="1254" spans="1:16" s="50" customFormat="1" ht="155.25" customHeight="1">
      <c r="A1254" s="166"/>
      <c r="B1254" s="44"/>
      <c r="C1254" s="45" t="s">
        <v>694</v>
      </c>
      <c r="D1254" s="45" t="s">
        <v>559</v>
      </c>
      <c r="E1254" s="48"/>
      <c r="F1254" s="47"/>
      <c r="G1254" s="80"/>
      <c r="H1254" s="217"/>
      <c r="J1254" s="51"/>
      <c r="K1254" s="51"/>
      <c r="L1254" s="51"/>
      <c r="M1254" s="51"/>
      <c r="N1254" s="51"/>
      <c r="O1254" s="51"/>
      <c r="P1254" s="51"/>
    </row>
    <row r="1255" spans="1:16" s="50" customFormat="1" ht="42.75">
      <c r="A1255" s="166"/>
      <c r="B1255" s="44"/>
      <c r="C1255" s="45" t="s">
        <v>604</v>
      </c>
      <c r="D1255" s="45" t="s">
        <v>560</v>
      </c>
      <c r="E1255" s="48"/>
      <c r="F1255" s="47"/>
      <c r="G1255" s="80"/>
      <c r="H1255" s="217"/>
      <c r="J1255" s="51"/>
      <c r="K1255" s="51"/>
      <c r="L1255" s="51"/>
      <c r="M1255" s="51"/>
      <c r="N1255" s="51"/>
      <c r="O1255" s="51"/>
      <c r="P1255" s="51"/>
    </row>
    <row r="1256" spans="1:16" s="50" customFormat="1">
      <c r="A1256" s="166"/>
      <c r="B1256" s="44"/>
      <c r="C1256" s="45" t="s">
        <v>605</v>
      </c>
      <c r="D1256" s="45" t="s">
        <v>562</v>
      </c>
      <c r="E1256" s="48"/>
      <c r="F1256" s="47"/>
      <c r="G1256" s="80"/>
      <c r="H1256" s="217"/>
      <c r="J1256" s="51"/>
      <c r="K1256" s="51"/>
      <c r="L1256" s="51"/>
      <c r="M1256" s="51"/>
      <c r="N1256" s="51"/>
      <c r="O1256" s="51"/>
      <c r="P1256" s="51"/>
    </row>
    <row r="1257" spans="1:16" s="50" customFormat="1">
      <c r="A1257" s="166"/>
      <c r="B1257" s="44"/>
      <c r="C1257" s="45">
        <v>2.1</v>
      </c>
      <c r="D1257" s="45" t="s">
        <v>564</v>
      </c>
      <c r="E1257" s="48"/>
      <c r="F1257" s="47"/>
      <c r="G1257" s="80"/>
      <c r="H1257" s="217"/>
      <c r="J1257" s="51"/>
      <c r="K1257" s="51"/>
      <c r="L1257" s="51"/>
      <c r="M1257" s="51"/>
      <c r="N1257" s="51"/>
      <c r="O1257" s="51"/>
      <c r="P1257" s="51"/>
    </row>
    <row r="1258" spans="1:16" s="50" customFormat="1" ht="28.5">
      <c r="A1258" s="166"/>
      <c r="B1258" s="44"/>
      <c r="C1258" s="45" t="s">
        <v>578</v>
      </c>
      <c r="D1258" s="45" t="s">
        <v>565</v>
      </c>
      <c r="E1258" s="48"/>
      <c r="F1258" s="47"/>
      <c r="G1258" s="80"/>
      <c r="H1258" s="217"/>
      <c r="J1258" s="51"/>
      <c r="K1258" s="51"/>
      <c r="L1258" s="51"/>
      <c r="M1258" s="51"/>
      <c r="N1258" s="51"/>
      <c r="O1258" s="51"/>
      <c r="P1258" s="51"/>
    </row>
    <row r="1259" spans="1:16" s="50" customFormat="1" ht="28.5">
      <c r="A1259" s="166"/>
      <c r="B1259" s="44"/>
      <c r="C1259" s="45" t="s">
        <v>1098</v>
      </c>
      <c r="D1259" s="45" t="s">
        <v>569</v>
      </c>
      <c r="E1259" s="48"/>
      <c r="F1259" s="47"/>
      <c r="G1259" s="80"/>
      <c r="H1259" s="217"/>
      <c r="J1259" s="51"/>
      <c r="K1259" s="51"/>
      <c r="L1259" s="51"/>
      <c r="M1259" s="51"/>
      <c r="N1259" s="51"/>
      <c r="O1259" s="51"/>
      <c r="P1259" s="51"/>
    </row>
    <row r="1260" spans="1:16" s="50" customFormat="1" ht="57">
      <c r="A1260" s="166"/>
      <c r="B1260" s="44"/>
      <c r="C1260" s="45" t="s">
        <v>610</v>
      </c>
      <c r="D1260" s="45"/>
      <c r="E1260" s="48"/>
      <c r="F1260" s="47"/>
      <c r="G1260" s="80"/>
      <c r="H1260" s="217"/>
      <c r="J1260" s="51"/>
      <c r="K1260" s="51"/>
      <c r="L1260" s="51"/>
      <c r="M1260" s="51"/>
      <c r="N1260" s="51"/>
      <c r="O1260" s="51"/>
      <c r="P1260" s="51"/>
    </row>
    <row r="1261" spans="1:16" s="50" customFormat="1">
      <c r="A1261" s="166"/>
      <c r="B1261" s="44"/>
      <c r="C1261" s="45"/>
      <c r="D1261" s="45"/>
      <c r="E1261" s="48"/>
      <c r="F1261" s="47"/>
      <c r="G1261" s="80"/>
      <c r="H1261" s="217"/>
      <c r="J1261" s="51"/>
      <c r="K1261" s="51"/>
      <c r="L1261" s="51"/>
      <c r="M1261" s="51"/>
      <c r="N1261" s="51"/>
      <c r="O1261" s="51"/>
      <c r="P1261" s="51"/>
    </row>
    <row r="1262" spans="1:16" s="50" customFormat="1" ht="15">
      <c r="A1262" s="166">
        <v>2</v>
      </c>
      <c r="B1262" s="44">
        <v>33</v>
      </c>
      <c r="C1262" s="104" t="s">
        <v>695</v>
      </c>
      <c r="D1262" s="45" t="s">
        <v>547</v>
      </c>
      <c r="E1262" s="48"/>
      <c r="F1262" s="47"/>
      <c r="G1262" s="80"/>
      <c r="H1262" s="217"/>
      <c r="J1262" s="51"/>
      <c r="K1262" s="51"/>
      <c r="L1262" s="51"/>
      <c r="M1262" s="51"/>
      <c r="N1262" s="51"/>
      <c r="O1262" s="51"/>
      <c r="P1262" s="51"/>
    </row>
    <row r="1263" spans="1:16" s="50" customFormat="1">
      <c r="A1263" s="166"/>
      <c r="B1263" s="44"/>
      <c r="C1263" s="45">
        <v>7</v>
      </c>
      <c r="D1263" s="45" t="s">
        <v>8</v>
      </c>
      <c r="E1263" s="48">
        <v>7</v>
      </c>
      <c r="F1263" s="47" t="s">
        <v>156</v>
      </c>
      <c r="G1263" s="80"/>
      <c r="H1263" s="217">
        <f>+E1263*G1263</f>
        <v>0</v>
      </c>
      <c r="J1263" s="51"/>
      <c r="K1263" s="51"/>
      <c r="L1263" s="51"/>
      <c r="M1263" s="51"/>
      <c r="N1263" s="51"/>
      <c r="O1263" s="51"/>
      <c r="P1263" s="51"/>
    </row>
    <row r="1264" spans="1:16" s="50" customFormat="1" ht="28.5">
      <c r="A1264" s="166"/>
      <c r="B1264" s="44"/>
      <c r="C1264" s="45" t="s">
        <v>656</v>
      </c>
      <c r="D1264" s="45" t="s">
        <v>549</v>
      </c>
      <c r="E1264" s="48"/>
      <c r="F1264" s="47"/>
      <c r="G1264" s="80"/>
      <c r="H1264" s="217"/>
      <c r="J1264" s="51"/>
      <c r="K1264" s="51"/>
      <c r="L1264" s="51"/>
      <c r="M1264" s="51"/>
      <c r="N1264" s="51"/>
      <c r="O1264" s="51"/>
      <c r="P1264" s="51"/>
    </row>
    <row r="1265" spans="1:16" s="50" customFormat="1" ht="42.75">
      <c r="A1265" s="166"/>
      <c r="B1265" s="44"/>
      <c r="C1265" s="45" t="s">
        <v>613</v>
      </c>
      <c r="D1265" s="45" t="s">
        <v>551</v>
      </c>
      <c r="E1265" s="48"/>
      <c r="F1265" s="47"/>
      <c r="G1265" s="80"/>
      <c r="H1265" s="217"/>
      <c r="J1265" s="51"/>
      <c r="K1265" s="51"/>
      <c r="L1265" s="51"/>
      <c r="M1265" s="51"/>
      <c r="N1265" s="51"/>
      <c r="O1265" s="51"/>
      <c r="P1265" s="51"/>
    </row>
    <row r="1266" spans="1:16" s="50" customFormat="1" ht="28.5">
      <c r="A1266" s="166"/>
      <c r="B1266" s="44"/>
      <c r="C1266" s="45" t="s">
        <v>600</v>
      </c>
      <c r="D1266" s="45" t="s">
        <v>553</v>
      </c>
      <c r="E1266" s="48"/>
      <c r="F1266" s="47"/>
      <c r="G1266" s="80"/>
      <c r="H1266" s="217"/>
      <c r="J1266" s="51"/>
      <c r="K1266" s="51"/>
      <c r="L1266" s="51"/>
      <c r="M1266" s="51"/>
      <c r="N1266" s="51"/>
      <c r="O1266" s="51"/>
      <c r="P1266" s="51"/>
    </row>
    <row r="1267" spans="1:16" s="50" customFormat="1">
      <c r="A1267" s="166"/>
      <c r="B1267" s="44"/>
      <c r="C1267" s="45" t="s">
        <v>617</v>
      </c>
      <c r="D1267" s="45" t="s">
        <v>555</v>
      </c>
      <c r="E1267" s="48"/>
      <c r="F1267" s="47"/>
      <c r="G1267" s="80"/>
      <c r="H1267" s="217"/>
      <c r="J1267" s="51"/>
      <c r="K1267" s="51"/>
      <c r="L1267" s="51"/>
      <c r="M1267" s="51"/>
      <c r="N1267" s="51"/>
      <c r="O1267" s="51"/>
      <c r="P1267" s="51"/>
    </row>
    <row r="1268" spans="1:16" s="50" customFormat="1">
      <c r="A1268" s="166"/>
      <c r="B1268" s="44"/>
      <c r="C1268" s="45" t="s">
        <v>602</v>
      </c>
      <c r="D1268" s="45" t="s">
        <v>557</v>
      </c>
      <c r="E1268" s="48"/>
      <c r="F1268" s="47"/>
      <c r="G1268" s="80"/>
      <c r="H1268" s="217"/>
      <c r="J1268" s="51"/>
      <c r="K1268" s="51"/>
      <c r="L1268" s="51"/>
      <c r="M1268" s="51"/>
      <c r="N1268" s="51"/>
      <c r="O1268" s="51"/>
      <c r="P1268" s="51"/>
    </row>
    <row r="1269" spans="1:16" s="50" customFormat="1" ht="153.75" customHeight="1">
      <c r="A1269" s="166"/>
      <c r="B1269" s="44"/>
      <c r="C1269" s="45" t="s">
        <v>694</v>
      </c>
      <c r="D1269" s="45" t="s">
        <v>559</v>
      </c>
      <c r="E1269" s="48"/>
      <c r="F1269" s="47"/>
      <c r="G1269" s="80"/>
      <c r="H1269" s="217"/>
      <c r="J1269" s="51"/>
      <c r="K1269" s="51"/>
      <c r="L1269" s="51"/>
      <c r="M1269" s="51"/>
      <c r="N1269" s="51"/>
      <c r="O1269" s="51"/>
      <c r="P1269" s="51"/>
    </row>
    <row r="1270" spans="1:16" s="50" customFormat="1" ht="42.75">
      <c r="A1270" s="166"/>
      <c r="B1270" s="44"/>
      <c r="C1270" s="45" t="s">
        <v>604</v>
      </c>
      <c r="D1270" s="45" t="s">
        <v>560</v>
      </c>
      <c r="E1270" s="48"/>
      <c r="F1270" s="47"/>
      <c r="G1270" s="80"/>
      <c r="H1270" s="217"/>
      <c r="J1270" s="51"/>
      <c r="K1270" s="51"/>
      <c r="L1270" s="51"/>
      <c r="M1270" s="51"/>
      <c r="N1270" s="51"/>
      <c r="O1270" s="51"/>
      <c r="P1270" s="51"/>
    </row>
    <row r="1271" spans="1:16" s="50" customFormat="1">
      <c r="A1271" s="166"/>
      <c r="B1271" s="44"/>
      <c r="C1271" s="45" t="s">
        <v>605</v>
      </c>
      <c r="D1271" s="45" t="s">
        <v>562</v>
      </c>
      <c r="E1271" s="48"/>
      <c r="F1271" s="47"/>
      <c r="G1271" s="80"/>
      <c r="H1271" s="217"/>
      <c r="J1271" s="51"/>
      <c r="K1271" s="51"/>
      <c r="L1271" s="51"/>
      <c r="M1271" s="51"/>
      <c r="N1271" s="51"/>
      <c r="O1271" s="51"/>
      <c r="P1271" s="51"/>
    </row>
    <row r="1272" spans="1:16" s="50" customFormat="1">
      <c r="A1272" s="166"/>
      <c r="B1272" s="44"/>
      <c r="C1272" s="45">
        <v>2.1</v>
      </c>
      <c r="D1272" s="45" t="s">
        <v>564</v>
      </c>
      <c r="E1272" s="48"/>
      <c r="F1272" s="47"/>
      <c r="G1272" s="80"/>
      <c r="H1272" s="217"/>
      <c r="J1272" s="51"/>
      <c r="K1272" s="51"/>
      <c r="L1272" s="51"/>
      <c r="M1272" s="51"/>
      <c r="N1272" s="51"/>
      <c r="O1272" s="51"/>
      <c r="P1272" s="51"/>
    </row>
    <row r="1273" spans="1:16" s="50" customFormat="1" ht="28.5">
      <c r="A1273" s="166"/>
      <c r="B1273" s="44"/>
      <c r="C1273" s="45" t="s">
        <v>585</v>
      </c>
      <c r="D1273" s="45" t="s">
        <v>565</v>
      </c>
      <c r="E1273" s="48"/>
      <c r="F1273" s="47"/>
      <c r="G1273" s="80"/>
      <c r="H1273" s="217"/>
      <c r="J1273" s="51"/>
      <c r="K1273" s="51"/>
      <c r="L1273" s="51"/>
      <c r="M1273" s="51"/>
      <c r="N1273" s="51"/>
      <c r="O1273" s="51"/>
      <c r="P1273" s="51"/>
    </row>
    <row r="1274" spans="1:16" s="50" customFormat="1" ht="28.5">
      <c r="A1274" s="166"/>
      <c r="B1274" s="44"/>
      <c r="C1274" s="45" t="s">
        <v>1098</v>
      </c>
      <c r="D1274" s="45" t="s">
        <v>569</v>
      </c>
      <c r="E1274" s="48"/>
      <c r="F1274" s="47"/>
      <c r="G1274" s="80"/>
      <c r="H1274" s="217"/>
      <c r="J1274" s="51"/>
      <c r="K1274" s="51"/>
      <c r="L1274" s="51"/>
      <c r="M1274" s="51"/>
      <c r="N1274" s="51"/>
      <c r="O1274" s="51"/>
      <c r="P1274" s="51"/>
    </row>
    <row r="1275" spans="1:16" s="50" customFormat="1" ht="57">
      <c r="A1275" s="166"/>
      <c r="B1275" s="44"/>
      <c r="C1275" s="45" t="s">
        <v>610</v>
      </c>
      <c r="D1275" s="45"/>
      <c r="E1275" s="48"/>
      <c r="F1275" s="47"/>
      <c r="G1275" s="80"/>
      <c r="H1275" s="217"/>
      <c r="J1275" s="51"/>
      <c r="K1275" s="51"/>
      <c r="L1275" s="51"/>
      <c r="M1275" s="51"/>
      <c r="N1275" s="51"/>
      <c r="O1275" s="51"/>
      <c r="P1275" s="51"/>
    </row>
    <row r="1276" spans="1:16" s="50" customFormat="1">
      <c r="A1276" s="166"/>
      <c r="B1276" s="44"/>
      <c r="C1276" s="45"/>
      <c r="D1276" s="45"/>
      <c r="E1276" s="48"/>
      <c r="F1276" s="47"/>
      <c r="G1276" s="80"/>
      <c r="H1276" s="217"/>
      <c r="J1276" s="51"/>
      <c r="K1276" s="51"/>
      <c r="L1276" s="51"/>
      <c r="M1276" s="51"/>
      <c r="N1276" s="51"/>
      <c r="O1276" s="51"/>
      <c r="P1276" s="51"/>
    </row>
    <row r="1277" spans="1:16" s="50" customFormat="1" ht="15">
      <c r="A1277" s="166">
        <v>2</v>
      </c>
      <c r="B1277" s="44">
        <v>34</v>
      </c>
      <c r="C1277" s="104" t="s">
        <v>696</v>
      </c>
      <c r="D1277" s="45" t="s">
        <v>547</v>
      </c>
      <c r="E1277" s="48"/>
      <c r="F1277" s="47"/>
      <c r="G1277" s="80"/>
      <c r="H1277" s="217"/>
      <c r="J1277" s="51"/>
      <c r="K1277" s="51"/>
      <c r="L1277" s="51"/>
      <c r="M1277" s="51"/>
      <c r="N1277" s="51"/>
      <c r="O1277" s="51"/>
      <c r="P1277" s="51"/>
    </row>
    <row r="1278" spans="1:16" s="50" customFormat="1">
      <c r="A1278" s="166"/>
      <c r="B1278" s="44"/>
      <c r="C1278" s="45">
        <v>1</v>
      </c>
      <c r="D1278" s="45" t="s">
        <v>8</v>
      </c>
      <c r="E1278" s="48">
        <v>1</v>
      </c>
      <c r="F1278" s="47" t="s">
        <v>156</v>
      </c>
      <c r="G1278" s="80"/>
      <c r="H1278" s="217">
        <f>+E1278*G1278</f>
        <v>0</v>
      </c>
      <c r="J1278" s="51"/>
      <c r="K1278" s="51"/>
      <c r="L1278" s="51"/>
      <c r="M1278" s="51"/>
      <c r="N1278" s="51"/>
      <c r="O1278" s="51"/>
      <c r="P1278" s="51"/>
    </row>
    <row r="1279" spans="1:16" s="50" customFormat="1">
      <c r="A1279" s="166"/>
      <c r="B1279" s="44"/>
      <c r="C1279" s="45" t="s">
        <v>697</v>
      </c>
      <c r="D1279" s="45" t="s">
        <v>549</v>
      </c>
      <c r="E1279" s="48"/>
      <c r="F1279" s="47"/>
      <c r="G1279" s="80"/>
      <c r="H1279" s="217"/>
      <c r="J1279" s="51"/>
      <c r="K1279" s="51"/>
      <c r="L1279" s="51"/>
      <c r="M1279" s="51"/>
      <c r="N1279" s="51"/>
      <c r="O1279" s="51"/>
      <c r="P1279" s="51"/>
    </row>
    <row r="1280" spans="1:16" s="50" customFormat="1" ht="42.75">
      <c r="A1280" s="166"/>
      <c r="B1280" s="44"/>
      <c r="C1280" s="45" t="s">
        <v>613</v>
      </c>
      <c r="D1280" s="45" t="s">
        <v>551</v>
      </c>
      <c r="E1280" s="48"/>
      <c r="F1280" s="47"/>
      <c r="G1280" s="80"/>
      <c r="H1280" s="217"/>
      <c r="J1280" s="51"/>
      <c r="K1280" s="51"/>
      <c r="L1280" s="51"/>
      <c r="M1280" s="51"/>
      <c r="N1280" s="51"/>
      <c r="O1280" s="51"/>
      <c r="P1280" s="51"/>
    </row>
    <row r="1281" spans="1:16" s="50" customFormat="1" ht="28.5">
      <c r="A1281" s="166"/>
      <c r="B1281" s="44"/>
      <c r="C1281" s="45" t="s">
        <v>600</v>
      </c>
      <c r="D1281" s="45" t="s">
        <v>553</v>
      </c>
      <c r="E1281" s="48"/>
      <c r="F1281" s="47"/>
      <c r="G1281" s="80"/>
      <c r="H1281" s="217"/>
      <c r="J1281" s="51"/>
      <c r="K1281" s="51"/>
      <c r="L1281" s="51"/>
      <c r="M1281" s="51"/>
      <c r="N1281" s="51"/>
      <c r="O1281" s="51"/>
      <c r="P1281" s="51"/>
    </row>
    <row r="1282" spans="1:16" s="50" customFormat="1">
      <c r="A1282" s="166"/>
      <c r="B1282" s="44"/>
      <c r="C1282" s="45" t="s">
        <v>617</v>
      </c>
      <c r="D1282" s="45" t="s">
        <v>555</v>
      </c>
      <c r="E1282" s="48"/>
      <c r="F1282" s="47"/>
      <c r="G1282" s="80"/>
      <c r="H1282" s="217"/>
      <c r="J1282" s="51"/>
      <c r="K1282" s="51"/>
      <c r="L1282" s="51"/>
      <c r="M1282" s="51"/>
      <c r="N1282" s="51"/>
      <c r="O1282" s="51"/>
      <c r="P1282" s="51"/>
    </row>
    <row r="1283" spans="1:16" s="50" customFormat="1">
      <c r="A1283" s="166"/>
      <c r="B1283" s="44"/>
      <c r="C1283" s="45" t="s">
        <v>602</v>
      </c>
      <c r="D1283" s="45" t="s">
        <v>557</v>
      </c>
      <c r="E1283" s="48"/>
      <c r="F1283" s="47"/>
      <c r="G1283" s="80"/>
      <c r="H1283" s="217"/>
      <c r="J1283" s="51"/>
      <c r="K1283" s="51"/>
      <c r="L1283" s="51"/>
      <c r="M1283" s="51"/>
      <c r="N1283" s="51"/>
      <c r="O1283" s="51"/>
      <c r="P1283" s="51"/>
    </row>
    <row r="1284" spans="1:16" s="50" customFormat="1" ht="153.75" customHeight="1">
      <c r="A1284" s="166"/>
      <c r="B1284" s="44"/>
      <c r="C1284" s="45" t="s">
        <v>698</v>
      </c>
      <c r="D1284" s="45" t="s">
        <v>559</v>
      </c>
      <c r="E1284" s="48"/>
      <c r="F1284" s="47"/>
      <c r="G1284" s="80"/>
      <c r="H1284" s="217"/>
      <c r="J1284" s="51"/>
      <c r="K1284" s="51"/>
      <c r="L1284" s="51"/>
      <c r="M1284" s="51"/>
      <c r="N1284" s="51"/>
      <c r="O1284" s="51"/>
      <c r="P1284" s="51"/>
    </row>
    <row r="1285" spans="1:16" s="50" customFormat="1" ht="42.75">
      <c r="A1285" s="166"/>
      <c r="B1285" s="44"/>
      <c r="C1285" s="45" t="s">
        <v>604</v>
      </c>
      <c r="D1285" s="45" t="s">
        <v>560</v>
      </c>
      <c r="E1285" s="48"/>
      <c r="F1285" s="47"/>
      <c r="G1285" s="80"/>
      <c r="H1285" s="217"/>
      <c r="J1285" s="51"/>
      <c r="K1285" s="51"/>
      <c r="L1285" s="51"/>
      <c r="M1285" s="51"/>
      <c r="N1285" s="51"/>
      <c r="O1285" s="51"/>
      <c r="P1285" s="51"/>
    </row>
    <row r="1286" spans="1:16" s="50" customFormat="1">
      <c r="A1286" s="166"/>
      <c r="B1286" s="44"/>
      <c r="C1286" s="45" t="s">
        <v>605</v>
      </c>
      <c r="D1286" s="45" t="s">
        <v>562</v>
      </c>
      <c r="E1286" s="48"/>
      <c r="F1286" s="47"/>
      <c r="G1286" s="80"/>
      <c r="H1286" s="217"/>
      <c r="J1286" s="51"/>
      <c r="K1286" s="51"/>
      <c r="L1286" s="51"/>
      <c r="M1286" s="51"/>
      <c r="N1286" s="51"/>
      <c r="O1286" s="51"/>
      <c r="P1286" s="51"/>
    </row>
    <row r="1287" spans="1:16" s="50" customFormat="1">
      <c r="A1287" s="166"/>
      <c r="B1287" s="44"/>
      <c r="C1287" s="45">
        <v>2.1</v>
      </c>
      <c r="D1287" s="45" t="s">
        <v>564</v>
      </c>
      <c r="E1287" s="48"/>
      <c r="F1287" s="47"/>
      <c r="G1287" s="80"/>
      <c r="H1287" s="217"/>
      <c r="J1287" s="51"/>
      <c r="K1287" s="51"/>
      <c r="L1287" s="51"/>
      <c r="M1287" s="51"/>
      <c r="N1287" s="51"/>
      <c r="O1287" s="51"/>
      <c r="P1287" s="51"/>
    </row>
    <row r="1288" spans="1:16" s="50" customFormat="1" ht="28.5">
      <c r="A1288" s="166"/>
      <c r="B1288" s="44"/>
      <c r="C1288" s="45" t="s">
        <v>578</v>
      </c>
      <c r="D1288" s="45" t="s">
        <v>565</v>
      </c>
      <c r="E1288" s="48"/>
      <c r="F1288" s="47"/>
      <c r="G1288" s="80"/>
      <c r="H1288" s="217"/>
      <c r="J1288" s="51"/>
      <c r="K1288" s="51"/>
      <c r="L1288" s="51"/>
      <c r="M1288" s="51"/>
      <c r="N1288" s="51"/>
      <c r="O1288" s="51"/>
      <c r="P1288" s="51"/>
    </row>
    <row r="1289" spans="1:16" s="50" customFormat="1" ht="28.5">
      <c r="A1289" s="166"/>
      <c r="B1289" s="44"/>
      <c r="C1289" s="45" t="s">
        <v>1098</v>
      </c>
      <c r="D1289" s="45" t="s">
        <v>569</v>
      </c>
      <c r="E1289" s="48"/>
      <c r="F1289" s="47"/>
      <c r="G1289" s="80"/>
      <c r="H1289" s="217"/>
      <c r="J1289" s="51"/>
      <c r="K1289" s="51"/>
      <c r="L1289" s="51"/>
      <c r="M1289" s="51"/>
      <c r="N1289" s="51"/>
      <c r="O1289" s="51"/>
      <c r="P1289" s="51"/>
    </row>
    <row r="1290" spans="1:16" s="50" customFormat="1" ht="57">
      <c r="A1290" s="166"/>
      <c r="B1290" s="44"/>
      <c r="C1290" s="45" t="s">
        <v>610</v>
      </c>
      <c r="D1290" s="45"/>
      <c r="E1290" s="48"/>
      <c r="F1290" s="47"/>
      <c r="G1290" s="80"/>
      <c r="H1290" s="217"/>
      <c r="J1290" s="51"/>
      <c r="K1290" s="51"/>
      <c r="L1290" s="51"/>
      <c r="M1290" s="51"/>
      <c r="N1290" s="51"/>
      <c r="O1290" s="51"/>
      <c r="P1290" s="51"/>
    </row>
    <row r="1291" spans="1:16" s="50" customFormat="1">
      <c r="A1291" s="166"/>
      <c r="B1291" s="44"/>
      <c r="C1291" s="45"/>
      <c r="D1291" s="45"/>
      <c r="E1291" s="48"/>
      <c r="F1291" s="47"/>
      <c r="G1291" s="80"/>
      <c r="H1291" s="217"/>
      <c r="J1291" s="51"/>
      <c r="K1291" s="51"/>
      <c r="L1291" s="51"/>
      <c r="M1291" s="51"/>
      <c r="N1291" s="51"/>
      <c r="O1291" s="51"/>
      <c r="P1291" s="51"/>
    </row>
    <row r="1292" spans="1:16" s="50" customFormat="1" ht="15">
      <c r="A1292" s="166">
        <v>2</v>
      </c>
      <c r="B1292" s="44">
        <v>35</v>
      </c>
      <c r="C1292" s="104" t="s">
        <v>699</v>
      </c>
      <c r="D1292" s="45" t="s">
        <v>547</v>
      </c>
      <c r="E1292" s="48"/>
      <c r="F1292" s="47"/>
      <c r="G1292" s="80"/>
      <c r="H1292" s="217"/>
      <c r="J1292" s="51"/>
      <c r="K1292" s="51"/>
      <c r="L1292" s="51"/>
      <c r="M1292" s="51"/>
      <c r="N1292" s="51"/>
      <c r="O1292" s="51"/>
      <c r="P1292" s="51"/>
    </row>
    <row r="1293" spans="1:16" s="50" customFormat="1">
      <c r="A1293" s="166"/>
      <c r="B1293" s="44"/>
      <c r="C1293" s="45">
        <v>3</v>
      </c>
      <c r="D1293" s="45" t="s">
        <v>8</v>
      </c>
      <c r="E1293" s="48">
        <v>3</v>
      </c>
      <c r="F1293" s="47" t="s">
        <v>156</v>
      </c>
      <c r="G1293" s="80"/>
      <c r="H1293" s="217">
        <f>+E1293*G1293</f>
        <v>0</v>
      </c>
      <c r="J1293" s="51"/>
      <c r="K1293" s="51"/>
      <c r="L1293" s="51"/>
      <c r="M1293" s="51"/>
      <c r="N1293" s="51"/>
      <c r="O1293" s="51"/>
      <c r="P1293" s="51"/>
    </row>
    <row r="1294" spans="1:16" s="50" customFormat="1" ht="28.5">
      <c r="A1294" s="166"/>
      <c r="B1294" s="44"/>
      <c r="C1294" s="45" t="s">
        <v>700</v>
      </c>
      <c r="D1294" s="45" t="s">
        <v>549</v>
      </c>
      <c r="E1294" s="48"/>
      <c r="F1294" s="47"/>
      <c r="G1294" s="80"/>
      <c r="H1294" s="217"/>
      <c r="J1294" s="51"/>
      <c r="K1294" s="51"/>
      <c r="L1294" s="51"/>
      <c r="M1294" s="51"/>
      <c r="N1294" s="51"/>
      <c r="O1294" s="51"/>
      <c r="P1294" s="51"/>
    </row>
    <row r="1295" spans="1:16" s="50" customFormat="1" ht="42.75">
      <c r="A1295" s="166"/>
      <c r="B1295" s="44"/>
      <c r="C1295" s="45" t="s">
        <v>671</v>
      </c>
      <c r="D1295" s="45" t="s">
        <v>551</v>
      </c>
      <c r="E1295" s="48"/>
      <c r="F1295" s="47"/>
      <c r="G1295" s="80"/>
      <c r="H1295" s="217"/>
      <c r="J1295" s="51"/>
      <c r="K1295" s="51"/>
      <c r="L1295" s="51"/>
      <c r="M1295" s="51"/>
      <c r="N1295" s="51"/>
      <c r="O1295" s="51"/>
      <c r="P1295" s="51"/>
    </row>
    <row r="1296" spans="1:16" s="50" customFormat="1" ht="28.5">
      <c r="A1296" s="166"/>
      <c r="B1296" s="44"/>
      <c r="C1296" s="45" t="s">
        <v>600</v>
      </c>
      <c r="D1296" s="45" t="s">
        <v>553</v>
      </c>
      <c r="E1296" s="48"/>
      <c r="F1296" s="47"/>
      <c r="G1296" s="80"/>
      <c r="H1296" s="217"/>
      <c r="J1296" s="51"/>
      <c r="K1296" s="51"/>
      <c r="L1296" s="51"/>
      <c r="M1296" s="51"/>
      <c r="N1296" s="51"/>
      <c r="O1296" s="51"/>
      <c r="P1296" s="51"/>
    </row>
    <row r="1297" spans="1:16" s="50" customFormat="1">
      <c r="A1297" s="166"/>
      <c r="B1297" s="44"/>
      <c r="C1297" s="45" t="s">
        <v>617</v>
      </c>
      <c r="D1297" s="45" t="s">
        <v>555</v>
      </c>
      <c r="E1297" s="48"/>
      <c r="F1297" s="47"/>
      <c r="G1297" s="80"/>
      <c r="H1297" s="217"/>
      <c r="J1297" s="51"/>
      <c r="K1297" s="51"/>
      <c r="L1297" s="51"/>
      <c r="M1297" s="51"/>
      <c r="N1297" s="51"/>
      <c r="O1297" s="51"/>
      <c r="P1297" s="51"/>
    </row>
    <row r="1298" spans="1:16" s="50" customFormat="1">
      <c r="A1298" s="166"/>
      <c r="B1298" s="44"/>
      <c r="C1298" s="45" t="s">
        <v>602</v>
      </c>
      <c r="D1298" s="45" t="s">
        <v>557</v>
      </c>
      <c r="E1298" s="48"/>
      <c r="F1298" s="47"/>
      <c r="G1298" s="80"/>
      <c r="H1298" s="217"/>
      <c r="J1298" s="51"/>
      <c r="K1298" s="51"/>
      <c r="L1298" s="51"/>
      <c r="M1298" s="51"/>
      <c r="N1298" s="51"/>
      <c r="O1298" s="51"/>
      <c r="P1298" s="51"/>
    </row>
    <row r="1299" spans="1:16" s="50" customFormat="1" ht="229.5" customHeight="1">
      <c r="A1299" s="166"/>
      <c r="B1299" s="44"/>
      <c r="C1299" s="45" t="s">
        <v>728</v>
      </c>
      <c r="D1299" s="45" t="s">
        <v>559</v>
      </c>
      <c r="E1299" s="48"/>
      <c r="F1299" s="47"/>
      <c r="G1299" s="80"/>
      <c r="H1299" s="217"/>
      <c r="J1299" s="51"/>
      <c r="K1299" s="51"/>
      <c r="L1299" s="51"/>
      <c r="M1299" s="51"/>
      <c r="N1299" s="51"/>
      <c r="O1299" s="51"/>
      <c r="P1299" s="51"/>
    </row>
    <row r="1300" spans="1:16" s="50" customFormat="1" ht="42.75">
      <c r="A1300" s="166"/>
      <c r="B1300" s="44"/>
      <c r="C1300" s="45" t="s">
        <v>604</v>
      </c>
      <c r="D1300" s="45" t="s">
        <v>560</v>
      </c>
      <c r="E1300" s="48"/>
      <c r="F1300" s="47"/>
      <c r="G1300" s="80"/>
      <c r="H1300" s="217"/>
      <c r="J1300" s="51"/>
      <c r="K1300" s="51"/>
      <c r="L1300" s="51"/>
      <c r="M1300" s="51"/>
      <c r="N1300" s="51"/>
      <c r="O1300" s="51"/>
      <c r="P1300" s="51"/>
    </row>
    <row r="1301" spans="1:16" s="50" customFormat="1">
      <c r="A1301" s="166"/>
      <c r="B1301" s="44"/>
      <c r="C1301" s="45" t="s">
        <v>605</v>
      </c>
      <c r="D1301" s="45" t="s">
        <v>562</v>
      </c>
      <c r="E1301" s="48"/>
      <c r="F1301" s="47"/>
      <c r="G1301" s="80"/>
      <c r="H1301" s="217"/>
      <c r="J1301" s="51"/>
      <c r="K1301" s="51"/>
      <c r="L1301" s="51"/>
      <c r="M1301" s="51"/>
      <c r="N1301" s="51"/>
      <c r="O1301" s="51"/>
      <c r="P1301" s="51"/>
    </row>
    <row r="1302" spans="1:16" s="50" customFormat="1">
      <c r="A1302" s="166"/>
      <c r="B1302" s="44"/>
      <c r="C1302" s="45">
        <v>2.1</v>
      </c>
      <c r="D1302" s="45" t="s">
        <v>564</v>
      </c>
      <c r="E1302" s="48"/>
      <c r="F1302" s="47"/>
      <c r="G1302" s="80"/>
      <c r="H1302" s="217"/>
      <c r="J1302" s="51"/>
      <c r="K1302" s="51"/>
      <c r="L1302" s="51"/>
      <c r="M1302" s="51"/>
      <c r="N1302" s="51"/>
      <c r="O1302" s="51"/>
      <c r="P1302" s="51"/>
    </row>
    <row r="1303" spans="1:16" s="50" customFormat="1" ht="28.5">
      <c r="A1303" s="166"/>
      <c r="B1303" s="44"/>
      <c r="C1303" s="45" t="s">
        <v>578</v>
      </c>
      <c r="D1303" s="45" t="s">
        <v>565</v>
      </c>
      <c r="E1303" s="48"/>
      <c r="F1303" s="47"/>
      <c r="G1303" s="80"/>
      <c r="H1303" s="217"/>
      <c r="J1303" s="51"/>
      <c r="K1303" s="51"/>
      <c r="L1303" s="51"/>
      <c r="M1303" s="51"/>
      <c r="N1303" s="51"/>
      <c r="O1303" s="51"/>
      <c r="P1303" s="51"/>
    </row>
    <row r="1304" spans="1:16" s="50" customFormat="1" ht="57">
      <c r="A1304" s="166"/>
      <c r="B1304" s="44"/>
      <c r="C1304" s="45" t="s">
        <v>610</v>
      </c>
      <c r="D1304" s="45"/>
      <c r="E1304" s="48"/>
      <c r="F1304" s="47"/>
      <c r="G1304" s="80"/>
      <c r="H1304" s="217"/>
      <c r="J1304" s="51"/>
      <c r="K1304" s="51"/>
      <c r="L1304" s="51"/>
      <c r="M1304" s="51"/>
      <c r="N1304" s="51"/>
      <c r="O1304" s="51"/>
      <c r="P1304" s="51"/>
    </row>
    <row r="1305" spans="1:16" s="50" customFormat="1">
      <c r="A1305" s="166"/>
      <c r="B1305" s="44"/>
      <c r="C1305" s="45"/>
      <c r="D1305" s="45"/>
      <c r="E1305" s="48"/>
      <c r="F1305" s="47"/>
      <c r="G1305" s="80"/>
      <c r="H1305" s="217"/>
      <c r="J1305" s="51"/>
      <c r="K1305" s="51"/>
      <c r="L1305" s="51"/>
      <c r="M1305" s="51"/>
      <c r="N1305" s="51"/>
      <c r="O1305" s="51"/>
      <c r="P1305" s="51"/>
    </row>
    <row r="1306" spans="1:16" s="50" customFormat="1" ht="15">
      <c r="A1306" s="166">
        <v>2</v>
      </c>
      <c r="B1306" s="44">
        <v>36</v>
      </c>
      <c r="C1306" s="104" t="s">
        <v>701</v>
      </c>
      <c r="D1306" s="45" t="s">
        <v>547</v>
      </c>
      <c r="E1306" s="48"/>
      <c r="F1306" s="47"/>
      <c r="G1306" s="80"/>
      <c r="H1306" s="217"/>
      <c r="J1306" s="51"/>
      <c r="K1306" s="51"/>
      <c r="L1306" s="51"/>
      <c r="M1306" s="51"/>
      <c r="N1306" s="51"/>
      <c r="O1306" s="51"/>
      <c r="P1306" s="51"/>
    </row>
    <row r="1307" spans="1:16" s="50" customFormat="1">
      <c r="A1307" s="166"/>
      <c r="B1307" s="44"/>
      <c r="C1307" s="45">
        <v>5</v>
      </c>
      <c r="D1307" s="45" t="s">
        <v>8</v>
      </c>
      <c r="E1307" s="48">
        <v>5</v>
      </c>
      <c r="F1307" s="47" t="s">
        <v>156</v>
      </c>
      <c r="G1307" s="80"/>
      <c r="H1307" s="217">
        <f>+E1307*G1307</f>
        <v>0</v>
      </c>
      <c r="J1307" s="51"/>
      <c r="K1307" s="51"/>
      <c r="L1307" s="51"/>
      <c r="M1307" s="51"/>
      <c r="N1307" s="51"/>
      <c r="O1307" s="51"/>
      <c r="P1307" s="51"/>
    </row>
    <row r="1308" spans="1:16" s="50" customFormat="1" ht="28.5">
      <c r="A1308" s="166"/>
      <c r="B1308" s="44"/>
      <c r="C1308" s="45" t="s">
        <v>702</v>
      </c>
      <c r="D1308" s="45" t="s">
        <v>549</v>
      </c>
      <c r="E1308" s="48"/>
      <c r="F1308" s="47"/>
      <c r="G1308" s="80"/>
      <c r="H1308" s="217"/>
      <c r="J1308" s="51"/>
      <c r="K1308" s="51"/>
      <c r="L1308" s="51"/>
      <c r="M1308" s="51"/>
      <c r="N1308" s="51"/>
      <c r="O1308" s="51"/>
      <c r="P1308" s="51"/>
    </row>
    <row r="1309" spans="1:16" s="50" customFormat="1" ht="42.75">
      <c r="A1309" s="166"/>
      <c r="B1309" s="44"/>
      <c r="C1309" s="45" t="s">
        <v>703</v>
      </c>
      <c r="D1309" s="45" t="s">
        <v>551</v>
      </c>
      <c r="E1309" s="48"/>
      <c r="F1309" s="47"/>
      <c r="G1309" s="80"/>
      <c r="H1309" s="217"/>
      <c r="J1309" s="51"/>
      <c r="K1309" s="51"/>
      <c r="L1309" s="51"/>
      <c r="M1309" s="51"/>
      <c r="N1309" s="51"/>
      <c r="O1309" s="51"/>
      <c r="P1309" s="51"/>
    </row>
    <row r="1310" spans="1:16" s="50" customFormat="1" ht="28.5">
      <c r="A1310" s="166"/>
      <c r="B1310" s="44"/>
      <c r="C1310" s="45" t="s">
        <v>600</v>
      </c>
      <c r="D1310" s="45" t="s">
        <v>553</v>
      </c>
      <c r="E1310" s="48"/>
      <c r="F1310" s="47"/>
      <c r="G1310" s="80"/>
      <c r="H1310" s="217"/>
      <c r="J1310" s="51"/>
      <c r="K1310" s="51"/>
      <c r="L1310" s="51"/>
      <c r="M1310" s="51"/>
      <c r="N1310" s="51"/>
      <c r="O1310" s="51"/>
      <c r="P1310" s="51"/>
    </row>
    <row r="1311" spans="1:16" s="50" customFormat="1">
      <c r="A1311" s="166"/>
      <c r="B1311" s="44"/>
      <c r="C1311" s="45" t="s">
        <v>608</v>
      </c>
      <c r="D1311" s="45" t="s">
        <v>555</v>
      </c>
      <c r="E1311" s="48"/>
      <c r="F1311" s="47"/>
      <c r="G1311" s="80"/>
      <c r="H1311" s="217"/>
      <c r="J1311" s="51"/>
      <c r="K1311" s="51"/>
      <c r="L1311" s="51"/>
      <c r="M1311" s="51"/>
      <c r="N1311" s="51"/>
      <c r="O1311" s="51"/>
      <c r="P1311" s="51"/>
    </row>
    <row r="1312" spans="1:16" s="50" customFormat="1">
      <c r="A1312" s="166"/>
      <c r="B1312" s="44"/>
      <c r="C1312" s="45" t="s">
        <v>602</v>
      </c>
      <c r="D1312" s="45" t="s">
        <v>557</v>
      </c>
      <c r="E1312" s="48"/>
      <c r="F1312" s="47"/>
      <c r="G1312" s="80"/>
      <c r="H1312" s="217"/>
      <c r="J1312" s="51"/>
      <c r="K1312" s="51"/>
      <c r="L1312" s="51"/>
      <c r="M1312" s="51"/>
      <c r="N1312" s="51"/>
      <c r="O1312" s="51"/>
      <c r="P1312" s="51"/>
    </row>
    <row r="1313" spans="1:16" s="50" customFormat="1" ht="226.5" customHeight="1">
      <c r="A1313" s="166"/>
      <c r="B1313" s="44"/>
      <c r="C1313" s="45" t="s">
        <v>729</v>
      </c>
      <c r="D1313" s="45" t="s">
        <v>559</v>
      </c>
      <c r="E1313" s="48"/>
      <c r="F1313" s="47"/>
      <c r="G1313" s="80"/>
      <c r="H1313" s="217"/>
      <c r="J1313" s="51"/>
      <c r="K1313" s="51"/>
      <c r="L1313" s="51"/>
      <c r="M1313" s="51"/>
      <c r="N1313" s="51"/>
      <c r="O1313" s="51"/>
      <c r="P1313" s="51"/>
    </row>
    <row r="1314" spans="1:16" s="50" customFormat="1" ht="42.75">
      <c r="A1314" s="166"/>
      <c r="B1314" s="44"/>
      <c r="C1314" s="45" t="s">
        <v>604</v>
      </c>
      <c r="D1314" s="45" t="s">
        <v>560</v>
      </c>
      <c r="E1314" s="48"/>
      <c r="F1314" s="47"/>
      <c r="G1314" s="80"/>
      <c r="H1314" s="217"/>
      <c r="J1314" s="51"/>
      <c r="K1314" s="51"/>
      <c r="L1314" s="51"/>
      <c r="M1314" s="51"/>
      <c r="N1314" s="51"/>
      <c r="O1314" s="51"/>
      <c r="P1314" s="51"/>
    </row>
    <row r="1315" spans="1:16" s="50" customFormat="1">
      <c r="A1315" s="166"/>
      <c r="B1315" s="44"/>
      <c r="C1315" s="45" t="s">
        <v>605</v>
      </c>
      <c r="D1315" s="45" t="s">
        <v>562</v>
      </c>
      <c r="E1315" s="48"/>
      <c r="F1315" s="47"/>
      <c r="G1315" s="80"/>
      <c r="H1315" s="217"/>
      <c r="J1315" s="51"/>
      <c r="K1315" s="51"/>
      <c r="L1315" s="51"/>
      <c r="M1315" s="51"/>
      <c r="N1315" s="51"/>
      <c r="O1315" s="51"/>
      <c r="P1315" s="51"/>
    </row>
    <row r="1316" spans="1:16" s="50" customFormat="1">
      <c r="A1316" s="166"/>
      <c r="B1316" s="44"/>
      <c r="C1316" s="45">
        <v>2.1</v>
      </c>
      <c r="D1316" s="45" t="s">
        <v>564</v>
      </c>
      <c r="E1316" s="48"/>
      <c r="F1316" s="47"/>
      <c r="G1316" s="80"/>
      <c r="H1316" s="217"/>
      <c r="J1316" s="51"/>
      <c r="K1316" s="51"/>
      <c r="L1316" s="51"/>
      <c r="M1316" s="51"/>
      <c r="N1316" s="51"/>
      <c r="O1316" s="51"/>
      <c r="P1316" s="51"/>
    </row>
    <row r="1317" spans="1:16" s="50" customFormat="1" ht="28.5">
      <c r="A1317" s="166"/>
      <c r="B1317" s="44"/>
      <c r="C1317" s="45" t="s">
        <v>585</v>
      </c>
      <c r="D1317" s="45" t="s">
        <v>565</v>
      </c>
      <c r="E1317" s="48"/>
      <c r="F1317" s="47"/>
      <c r="G1317" s="80"/>
      <c r="H1317" s="217"/>
      <c r="J1317" s="51"/>
      <c r="K1317" s="51"/>
      <c r="L1317" s="51"/>
      <c r="M1317" s="51"/>
      <c r="N1317" s="51"/>
      <c r="O1317" s="51"/>
      <c r="P1317" s="51"/>
    </row>
    <row r="1318" spans="1:16" s="50" customFormat="1" ht="57">
      <c r="A1318" s="166"/>
      <c r="B1318" s="44"/>
      <c r="C1318" s="45" t="s">
        <v>610</v>
      </c>
      <c r="D1318" s="45"/>
      <c r="E1318" s="48"/>
      <c r="F1318" s="47"/>
      <c r="G1318" s="80"/>
      <c r="H1318" s="217"/>
      <c r="J1318" s="51"/>
      <c r="K1318" s="51"/>
      <c r="L1318" s="51"/>
      <c r="M1318" s="51"/>
      <c r="N1318" s="51"/>
      <c r="O1318" s="51"/>
      <c r="P1318" s="51"/>
    </row>
    <row r="1319" spans="1:16" s="50" customFormat="1">
      <c r="A1319" s="166"/>
      <c r="B1319" s="44"/>
      <c r="C1319" s="45"/>
      <c r="D1319" s="45"/>
      <c r="E1319" s="48"/>
      <c r="F1319" s="47"/>
      <c r="G1319" s="80"/>
      <c r="H1319" s="217"/>
      <c r="J1319" s="51"/>
      <c r="K1319" s="51"/>
      <c r="L1319" s="51"/>
      <c r="M1319" s="51"/>
      <c r="N1319" s="51"/>
      <c r="O1319" s="51"/>
      <c r="P1319" s="51"/>
    </row>
    <row r="1320" spans="1:16" s="50" customFormat="1" ht="15">
      <c r="A1320" s="166">
        <v>2</v>
      </c>
      <c r="B1320" s="44">
        <v>37</v>
      </c>
      <c r="C1320" s="104" t="s">
        <v>704</v>
      </c>
      <c r="D1320" s="45" t="s">
        <v>547</v>
      </c>
      <c r="E1320" s="48"/>
      <c r="F1320" s="47"/>
      <c r="G1320" s="80"/>
      <c r="H1320" s="217"/>
      <c r="J1320" s="51"/>
      <c r="K1320" s="51"/>
      <c r="L1320" s="51"/>
      <c r="M1320" s="51"/>
      <c r="N1320" s="51"/>
      <c r="O1320" s="51"/>
      <c r="P1320" s="51"/>
    </row>
    <row r="1321" spans="1:16" s="50" customFormat="1">
      <c r="A1321" s="166"/>
      <c r="B1321" s="44"/>
      <c r="C1321" s="45">
        <v>1</v>
      </c>
      <c r="D1321" s="45" t="s">
        <v>8</v>
      </c>
      <c r="E1321" s="48">
        <v>1</v>
      </c>
      <c r="F1321" s="47" t="s">
        <v>156</v>
      </c>
      <c r="G1321" s="80"/>
      <c r="H1321" s="217">
        <f>+E1321*G1321</f>
        <v>0</v>
      </c>
      <c r="J1321" s="51"/>
      <c r="K1321" s="51"/>
      <c r="L1321" s="51"/>
      <c r="M1321" s="51"/>
      <c r="N1321" s="51"/>
      <c r="O1321" s="51"/>
      <c r="P1321" s="51"/>
    </row>
    <row r="1322" spans="1:16" s="50" customFormat="1">
      <c r="A1322" s="166"/>
      <c r="B1322" s="44"/>
      <c r="C1322" s="45" t="s">
        <v>705</v>
      </c>
      <c r="D1322" s="45" t="s">
        <v>549</v>
      </c>
      <c r="E1322" s="48"/>
      <c r="F1322" s="47"/>
      <c r="G1322" s="80"/>
      <c r="H1322" s="217"/>
      <c r="J1322" s="51"/>
      <c r="K1322" s="51"/>
      <c r="L1322" s="51"/>
      <c r="M1322" s="51"/>
      <c r="N1322" s="51"/>
      <c r="O1322" s="51"/>
      <c r="P1322" s="51"/>
    </row>
    <row r="1323" spans="1:16" s="50" customFormat="1" ht="28.5">
      <c r="A1323" s="166"/>
      <c r="B1323" s="44"/>
      <c r="C1323" s="45" t="s">
        <v>632</v>
      </c>
      <c r="D1323" s="45" t="s">
        <v>551</v>
      </c>
      <c r="E1323" s="48"/>
      <c r="F1323" s="47"/>
      <c r="G1323" s="80"/>
      <c r="H1323" s="217"/>
      <c r="J1323" s="51"/>
      <c r="K1323" s="51"/>
      <c r="L1323" s="51"/>
      <c r="M1323" s="51"/>
      <c r="N1323" s="51"/>
      <c r="O1323" s="51"/>
      <c r="P1323" s="51"/>
    </row>
    <row r="1324" spans="1:16" s="50" customFormat="1" ht="28.5">
      <c r="A1324" s="166"/>
      <c r="B1324" s="44"/>
      <c r="C1324" s="45" t="s">
        <v>633</v>
      </c>
      <c r="D1324" s="45" t="s">
        <v>553</v>
      </c>
      <c r="E1324" s="48"/>
      <c r="F1324" s="47"/>
      <c r="G1324" s="80"/>
      <c r="H1324" s="217"/>
      <c r="J1324" s="51"/>
      <c r="K1324" s="51"/>
      <c r="L1324" s="51"/>
      <c r="M1324" s="51"/>
      <c r="N1324" s="51"/>
      <c r="O1324" s="51"/>
      <c r="P1324" s="51"/>
    </row>
    <row r="1325" spans="1:16" s="50" customFormat="1">
      <c r="A1325" s="166"/>
      <c r="B1325" s="44"/>
      <c r="C1325" s="45" t="s">
        <v>634</v>
      </c>
      <c r="D1325" s="45" t="s">
        <v>555</v>
      </c>
      <c r="E1325" s="48"/>
      <c r="F1325" s="47"/>
      <c r="G1325" s="80"/>
      <c r="H1325" s="217"/>
      <c r="J1325" s="51"/>
      <c r="K1325" s="51"/>
      <c r="L1325" s="51"/>
      <c r="M1325" s="51"/>
      <c r="N1325" s="51"/>
      <c r="O1325" s="51"/>
      <c r="P1325" s="51"/>
    </row>
    <row r="1326" spans="1:16" s="50" customFormat="1">
      <c r="A1326" s="166"/>
      <c r="B1326" s="44"/>
      <c r="C1326" s="45" t="s">
        <v>602</v>
      </c>
      <c r="D1326" s="45" t="s">
        <v>557</v>
      </c>
      <c r="E1326" s="48"/>
      <c r="F1326" s="47"/>
      <c r="G1326" s="80"/>
      <c r="H1326" s="217"/>
      <c r="J1326" s="51"/>
      <c r="K1326" s="51"/>
      <c r="L1326" s="51"/>
      <c r="M1326" s="51"/>
      <c r="N1326" s="51"/>
      <c r="O1326" s="51"/>
      <c r="P1326" s="51"/>
    </row>
    <row r="1327" spans="1:16" s="50" customFormat="1" ht="28.5">
      <c r="A1327" s="166"/>
      <c r="B1327" s="44"/>
      <c r="C1327" s="45" t="s">
        <v>706</v>
      </c>
      <c r="D1327" s="45" t="s">
        <v>559</v>
      </c>
      <c r="E1327" s="48"/>
      <c r="F1327" s="47"/>
      <c r="G1327" s="80"/>
      <c r="H1327" s="217"/>
      <c r="J1327" s="51"/>
      <c r="K1327" s="51"/>
      <c r="L1327" s="51"/>
      <c r="M1327" s="51"/>
      <c r="N1327" s="51"/>
      <c r="O1327" s="51"/>
      <c r="P1327" s="51"/>
    </row>
    <row r="1328" spans="1:16" s="50" customFormat="1" ht="42.75">
      <c r="A1328" s="166"/>
      <c r="B1328" s="44"/>
      <c r="C1328" s="45" t="s">
        <v>636</v>
      </c>
      <c r="D1328" s="45" t="s">
        <v>560</v>
      </c>
      <c r="E1328" s="48"/>
      <c r="F1328" s="47"/>
      <c r="G1328" s="80"/>
      <c r="H1328" s="217"/>
      <c r="J1328" s="51"/>
      <c r="K1328" s="51"/>
      <c r="L1328" s="51"/>
      <c r="M1328" s="51"/>
      <c r="N1328" s="51"/>
      <c r="O1328" s="51"/>
      <c r="P1328" s="51"/>
    </row>
    <row r="1329" spans="1:16" s="50" customFormat="1">
      <c r="A1329" s="166"/>
      <c r="B1329" s="44"/>
      <c r="C1329" s="45" t="s">
        <v>605</v>
      </c>
      <c r="D1329" s="45" t="s">
        <v>562</v>
      </c>
      <c r="E1329" s="48"/>
      <c r="F1329" s="47"/>
      <c r="G1329" s="80"/>
      <c r="H1329" s="217"/>
      <c r="J1329" s="51"/>
      <c r="K1329" s="51"/>
      <c r="L1329" s="51"/>
      <c r="M1329" s="51"/>
      <c r="N1329" s="51"/>
      <c r="O1329" s="51"/>
      <c r="P1329" s="51"/>
    </row>
    <row r="1330" spans="1:16" s="50" customFormat="1">
      <c r="A1330" s="166"/>
      <c r="B1330" s="44"/>
      <c r="C1330" s="45">
        <v>2.1</v>
      </c>
      <c r="D1330" s="45" t="s">
        <v>564</v>
      </c>
      <c r="E1330" s="48"/>
      <c r="F1330" s="47"/>
      <c r="G1330" s="80"/>
      <c r="H1330" s="217"/>
      <c r="J1330" s="51"/>
      <c r="K1330" s="51"/>
      <c r="L1330" s="51"/>
      <c r="M1330" s="51"/>
      <c r="N1330" s="51"/>
      <c r="O1330" s="51"/>
      <c r="P1330" s="51"/>
    </row>
    <row r="1331" spans="1:16" s="50" customFormat="1" ht="28.5">
      <c r="A1331" s="166"/>
      <c r="B1331" s="44"/>
      <c r="C1331" s="45" t="s">
        <v>578</v>
      </c>
      <c r="D1331" s="45" t="s">
        <v>565</v>
      </c>
      <c r="E1331" s="48"/>
      <c r="F1331" s="47"/>
      <c r="G1331" s="80"/>
      <c r="H1331" s="217"/>
      <c r="J1331" s="51"/>
      <c r="K1331" s="51"/>
      <c r="L1331" s="51"/>
      <c r="M1331" s="51"/>
      <c r="N1331" s="51"/>
      <c r="O1331" s="51"/>
      <c r="P1331" s="51"/>
    </row>
    <row r="1332" spans="1:16" s="50" customFormat="1" ht="28.5">
      <c r="A1332" s="166"/>
      <c r="B1332" s="44"/>
      <c r="C1332" s="45" t="s">
        <v>579</v>
      </c>
      <c r="D1332" s="45" t="s">
        <v>567</v>
      </c>
      <c r="E1332" s="48"/>
      <c r="F1332" s="47"/>
      <c r="G1332" s="80"/>
      <c r="H1332" s="217"/>
      <c r="J1332" s="51"/>
      <c r="K1332" s="51"/>
      <c r="L1332" s="51"/>
      <c r="M1332" s="51"/>
      <c r="N1332" s="51"/>
      <c r="O1332" s="51"/>
      <c r="P1332" s="51"/>
    </row>
    <row r="1333" spans="1:16" s="50" customFormat="1" ht="28.5">
      <c r="A1333" s="166"/>
      <c r="B1333" s="44"/>
      <c r="C1333" s="45" t="s">
        <v>1099</v>
      </c>
      <c r="D1333" s="45" t="s">
        <v>569</v>
      </c>
      <c r="E1333" s="48"/>
      <c r="F1333" s="47"/>
      <c r="G1333" s="80"/>
      <c r="H1333" s="217"/>
      <c r="J1333" s="51"/>
      <c r="K1333" s="51"/>
      <c r="L1333" s="51"/>
      <c r="M1333" s="51"/>
      <c r="N1333" s="51"/>
      <c r="O1333" s="51"/>
      <c r="P1333" s="51"/>
    </row>
    <row r="1334" spans="1:16" s="50" customFormat="1" ht="57">
      <c r="A1334" s="166"/>
      <c r="B1334" s="44"/>
      <c r="C1334" s="45" t="s">
        <v>610</v>
      </c>
      <c r="D1334" s="45"/>
      <c r="E1334" s="48"/>
      <c r="F1334" s="47"/>
      <c r="G1334" s="80"/>
      <c r="H1334" s="217"/>
      <c r="J1334" s="51"/>
      <c r="K1334" s="51"/>
      <c r="L1334" s="51"/>
      <c r="M1334" s="51"/>
      <c r="N1334" s="51"/>
      <c r="O1334" s="51"/>
      <c r="P1334" s="51"/>
    </row>
    <row r="1335" spans="1:16" s="50" customFormat="1">
      <c r="A1335" s="166"/>
      <c r="B1335" s="44"/>
      <c r="C1335" s="45"/>
      <c r="D1335" s="45"/>
      <c r="E1335" s="48"/>
      <c r="F1335" s="47"/>
      <c r="G1335" s="80"/>
      <c r="H1335" s="217"/>
      <c r="J1335" s="51"/>
      <c r="K1335" s="51"/>
      <c r="L1335" s="51"/>
      <c r="M1335" s="51"/>
      <c r="N1335" s="51"/>
      <c r="O1335" s="51"/>
      <c r="P1335" s="51"/>
    </row>
    <row r="1336" spans="1:16" s="50" customFormat="1" ht="15">
      <c r="A1336" s="166">
        <v>2</v>
      </c>
      <c r="B1336" s="44">
        <v>38</v>
      </c>
      <c r="C1336" s="104" t="s">
        <v>707</v>
      </c>
      <c r="D1336" s="45" t="s">
        <v>547</v>
      </c>
      <c r="E1336" s="48"/>
      <c r="F1336" s="47"/>
      <c r="G1336" s="80"/>
      <c r="H1336" s="217"/>
      <c r="J1336" s="51"/>
      <c r="K1336" s="51"/>
      <c r="L1336" s="51"/>
      <c r="M1336" s="51"/>
      <c r="N1336" s="51"/>
      <c r="O1336" s="51"/>
      <c r="P1336" s="51"/>
    </row>
    <row r="1337" spans="1:16" s="50" customFormat="1">
      <c r="A1337" s="166"/>
      <c r="B1337" s="44"/>
      <c r="C1337" s="45">
        <v>1</v>
      </c>
      <c r="D1337" s="45" t="s">
        <v>8</v>
      </c>
      <c r="E1337" s="48">
        <v>1</v>
      </c>
      <c r="F1337" s="47" t="s">
        <v>156</v>
      </c>
      <c r="G1337" s="80"/>
      <c r="H1337" s="217">
        <f>+E1337*G1337</f>
        <v>0</v>
      </c>
      <c r="J1337" s="51"/>
      <c r="K1337" s="51"/>
      <c r="L1337" s="51"/>
      <c r="M1337" s="51"/>
      <c r="N1337" s="51"/>
      <c r="O1337" s="51"/>
      <c r="P1337" s="51"/>
    </row>
    <row r="1338" spans="1:16" s="50" customFormat="1">
      <c r="A1338" s="166"/>
      <c r="B1338" s="44"/>
      <c r="C1338" s="45" t="s">
        <v>708</v>
      </c>
      <c r="D1338" s="45" t="s">
        <v>549</v>
      </c>
      <c r="E1338" s="48"/>
      <c r="F1338" s="47"/>
      <c r="G1338" s="80"/>
      <c r="H1338" s="217"/>
      <c r="J1338" s="51"/>
      <c r="K1338" s="51"/>
      <c r="L1338" s="51"/>
      <c r="M1338" s="51"/>
      <c r="N1338" s="51"/>
      <c r="O1338" s="51"/>
      <c r="P1338" s="51"/>
    </row>
    <row r="1339" spans="1:16" s="50" customFormat="1" ht="28.5">
      <c r="A1339" s="166"/>
      <c r="B1339" s="44"/>
      <c r="C1339" s="45" t="s">
        <v>709</v>
      </c>
      <c r="D1339" s="45" t="s">
        <v>551</v>
      </c>
      <c r="E1339" s="48"/>
      <c r="F1339" s="47"/>
      <c r="G1339" s="80"/>
      <c r="H1339" s="217"/>
      <c r="J1339" s="51"/>
      <c r="K1339" s="51"/>
      <c r="L1339" s="51"/>
      <c r="M1339" s="51"/>
      <c r="N1339" s="51"/>
      <c r="O1339" s="51"/>
      <c r="P1339" s="51"/>
    </row>
    <row r="1340" spans="1:16" s="50" customFormat="1" ht="28.5">
      <c r="A1340" s="166"/>
      <c r="B1340" s="44"/>
      <c r="C1340" s="45" t="s">
        <v>584</v>
      </c>
      <c r="D1340" s="45" t="s">
        <v>553</v>
      </c>
      <c r="E1340" s="48"/>
      <c r="F1340" s="47"/>
      <c r="G1340" s="80"/>
      <c r="H1340" s="217"/>
      <c r="J1340" s="51"/>
      <c r="K1340" s="51"/>
      <c r="L1340" s="51"/>
      <c r="M1340" s="51"/>
      <c r="N1340" s="51"/>
      <c r="O1340" s="51"/>
      <c r="P1340" s="51"/>
    </row>
    <row r="1341" spans="1:16" s="50" customFormat="1">
      <c r="A1341" s="166"/>
      <c r="B1341" s="44"/>
      <c r="C1341" s="45" t="s">
        <v>574</v>
      </c>
      <c r="D1341" s="45" t="s">
        <v>555</v>
      </c>
      <c r="E1341" s="48"/>
      <c r="F1341" s="47"/>
      <c r="G1341" s="80"/>
      <c r="H1341" s="217"/>
      <c r="J1341" s="51"/>
      <c r="K1341" s="51"/>
      <c r="L1341" s="51"/>
      <c r="M1341" s="51"/>
      <c r="N1341" s="51"/>
      <c r="O1341" s="51"/>
      <c r="P1341" s="51"/>
    </row>
    <row r="1342" spans="1:16" s="50" customFormat="1" ht="28.5">
      <c r="A1342" s="166"/>
      <c r="B1342" s="44"/>
      <c r="C1342" s="45" t="s">
        <v>575</v>
      </c>
      <c r="D1342" s="45" t="s">
        <v>557</v>
      </c>
      <c r="E1342" s="48"/>
      <c r="F1342" s="47"/>
      <c r="G1342" s="80"/>
      <c r="H1342" s="217"/>
      <c r="J1342" s="51"/>
      <c r="K1342" s="51"/>
      <c r="L1342" s="51"/>
      <c r="M1342" s="51"/>
      <c r="N1342" s="51"/>
      <c r="O1342" s="51"/>
      <c r="P1342" s="51"/>
    </row>
    <row r="1343" spans="1:16" s="50" customFormat="1">
      <c r="A1343" s="166"/>
      <c r="B1343" s="44"/>
      <c r="C1343" s="45"/>
      <c r="D1343" s="45" t="s">
        <v>559</v>
      </c>
      <c r="E1343" s="48"/>
      <c r="F1343" s="47"/>
      <c r="G1343" s="80"/>
      <c r="H1343" s="217"/>
      <c r="J1343" s="51"/>
      <c r="K1343" s="51"/>
      <c r="L1343" s="51"/>
      <c r="M1343" s="51"/>
      <c r="N1343" s="51"/>
      <c r="O1343" s="51"/>
      <c r="P1343" s="51"/>
    </row>
    <row r="1344" spans="1:16" s="50" customFormat="1" ht="42.75">
      <c r="A1344" s="166"/>
      <c r="B1344" s="44"/>
      <c r="C1344" s="45" t="s">
        <v>576</v>
      </c>
      <c r="D1344" s="45" t="s">
        <v>560</v>
      </c>
      <c r="E1344" s="48"/>
      <c r="F1344" s="47"/>
      <c r="G1344" s="80"/>
      <c r="H1344" s="217"/>
      <c r="J1344" s="51"/>
      <c r="K1344" s="51"/>
      <c r="L1344" s="51"/>
      <c r="M1344" s="51"/>
      <c r="N1344" s="51"/>
      <c r="O1344" s="51"/>
      <c r="P1344" s="51"/>
    </row>
    <row r="1345" spans="1:16" s="50" customFormat="1">
      <c r="A1345" s="166"/>
      <c r="B1345" s="44"/>
      <c r="C1345" s="45" t="s">
        <v>577</v>
      </c>
      <c r="D1345" s="45" t="s">
        <v>562</v>
      </c>
      <c r="E1345" s="48"/>
      <c r="F1345" s="47"/>
      <c r="G1345" s="80"/>
      <c r="H1345" s="217"/>
      <c r="J1345" s="51"/>
      <c r="K1345" s="51"/>
      <c r="L1345" s="51"/>
      <c r="M1345" s="51"/>
      <c r="N1345" s="51"/>
      <c r="O1345" s="51"/>
      <c r="P1345" s="51"/>
    </row>
    <row r="1346" spans="1:16" s="50" customFormat="1">
      <c r="A1346" s="166"/>
      <c r="B1346" s="44"/>
      <c r="C1346" s="45">
        <v>2.1</v>
      </c>
      <c r="D1346" s="45" t="s">
        <v>564</v>
      </c>
      <c r="E1346" s="48"/>
      <c r="F1346" s="47"/>
      <c r="G1346" s="80"/>
      <c r="H1346" s="217"/>
      <c r="J1346" s="51"/>
      <c r="K1346" s="51"/>
      <c r="L1346" s="51"/>
      <c r="M1346" s="51"/>
      <c r="N1346" s="51"/>
      <c r="O1346" s="51"/>
      <c r="P1346" s="51"/>
    </row>
    <row r="1347" spans="1:16" s="50" customFormat="1" ht="28.5">
      <c r="A1347" s="166"/>
      <c r="B1347" s="44"/>
      <c r="C1347" s="45" t="s">
        <v>578</v>
      </c>
      <c r="D1347" s="45" t="s">
        <v>565</v>
      </c>
      <c r="E1347" s="48"/>
      <c r="F1347" s="47"/>
      <c r="G1347" s="80"/>
      <c r="H1347" s="217"/>
      <c r="J1347" s="51"/>
      <c r="K1347" s="51"/>
      <c r="L1347" s="51"/>
      <c r="M1347" s="51"/>
      <c r="N1347" s="51"/>
      <c r="O1347" s="51"/>
      <c r="P1347" s="51"/>
    </row>
    <row r="1348" spans="1:16" s="50" customFormat="1" ht="28.5">
      <c r="A1348" s="166"/>
      <c r="B1348" s="44"/>
      <c r="C1348" s="45" t="s">
        <v>579</v>
      </c>
      <c r="D1348" s="45" t="s">
        <v>567</v>
      </c>
      <c r="E1348" s="48"/>
      <c r="F1348" s="47"/>
      <c r="G1348" s="80"/>
      <c r="H1348" s="217"/>
      <c r="J1348" s="51"/>
      <c r="K1348" s="51"/>
      <c r="L1348" s="51"/>
      <c r="M1348" s="51"/>
      <c r="N1348" s="51"/>
      <c r="O1348" s="51"/>
      <c r="P1348" s="51"/>
    </row>
    <row r="1349" spans="1:16" s="50" customFormat="1">
      <c r="A1349" s="166"/>
      <c r="B1349" s="44"/>
      <c r="C1349" s="45"/>
      <c r="D1349" s="45"/>
      <c r="E1349" s="48"/>
      <c r="F1349" s="47"/>
      <c r="G1349" s="80"/>
      <c r="H1349" s="217"/>
      <c r="J1349" s="51"/>
      <c r="K1349" s="51"/>
      <c r="L1349" s="51"/>
      <c r="M1349" s="51"/>
      <c r="N1349" s="51"/>
      <c r="O1349" s="51"/>
      <c r="P1349" s="51"/>
    </row>
    <row r="1350" spans="1:16" s="50" customFormat="1" ht="15">
      <c r="A1350" s="166">
        <v>2</v>
      </c>
      <c r="B1350" s="44">
        <v>39</v>
      </c>
      <c r="C1350" s="104" t="s">
        <v>710</v>
      </c>
      <c r="D1350" s="45" t="s">
        <v>547</v>
      </c>
      <c r="E1350" s="48"/>
      <c r="F1350" s="47"/>
      <c r="G1350" s="80"/>
      <c r="H1350" s="217"/>
      <c r="J1350" s="51"/>
      <c r="K1350" s="51"/>
      <c r="L1350" s="51"/>
      <c r="M1350" s="51"/>
      <c r="N1350" s="51"/>
      <c r="O1350" s="51"/>
      <c r="P1350" s="51"/>
    </row>
    <row r="1351" spans="1:16" s="50" customFormat="1">
      <c r="A1351" s="166"/>
      <c r="B1351" s="44"/>
      <c r="C1351" s="45">
        <v>2</v>
      </c>
      <c r="D1351" s="45" t="s">
        <v>8</v>
      </c>
      <c r="E1351" s="48">
        <v>2</v>
      </c>
      <c r="F1351" s="47" t="s">
        <v>156</v>
      </c>
      <c r="G1351" s="80"/>
      <c r="H1351" s="217">
        <f>+E1351*G1351</f>
        <v>0</v>
      </c>
      <c r="J1351" s="51"/>
      <c r="K1351" s="51"/>
      <c r="L1351" s="51"/>
      <c r="M1351" s="51"/>
      <c r="N1351" s="51"/>
      <c r="O1351" s="51"/>
      <c r="P1351" s="51"/>
    </row>
    <row r="1352" spans="1:16" s="50" customFormat="1">
      <c r="A1352" s="166"/>
      <c r="B1352" s="44"/>
      <c r="C1352" s="45" t="s">
        <v>711</v>
      </c>
      <c r="D1352" s="45" t="s">
        <v>549</v>
      </c>
      <c r="E1352" s="48"/>
      <c r="F1352" s="47"/>
      <c r="G1352" s="80"/>
      <c r="H1352" s="217"/>
      <c r="J1352" s="51"/>
      <c r="K1352" s="51"/>
      <c r="L1352" s="51"/>
      <c r="M1352" s="51"/>
      <c r="N1352" s="51"/>
      <c r="O1352" s="51"/>
      <c r="P1352" s="51"/>
    </row>
    <row r="1353" spans="1:16" s="50" customFormat="1" ht="42.75">
      <c r="A1353" s="166"/>
      <c r="B1353" s="44"/>
      <c r="C1353" s="45" t="s">
        <v>593</v>
      </c>
      <c r="D1353" s="45" t="s">
        <v>551</v>
      </c>
      <c r="E1353" s="48"/>
      <c r="F1353" s="47"/>
      <c r="G1353" s="80"/>
      <c r="H1353" s="217"/>
      <c r="J1353" s="51"/>
      <c r="K1353" s="51"/>
      <c r="L1353" s="51"/>
      <c r="M1353" s="51"/>
      <c r="N1353" s="51"/>
      <c r="O1353" s="51"/>
      <c r="P1353" s="51"/>
    </row>
    <row r="1354" spans="1:16" s="50" customFormat="1" ht="28.5">
      <c r="A1354" s="166"/>
      <c r="B1354" s="44"/>
      <c r="C1354" s="45" t="s">
        <v>712</v>
      </c>
      <c r="D1354" s="45" t="s">
        <v>553</v>
      </c>
      <c r="E1354" s="48"/>
      <c r="F1354" s="47"/>
      <c r="G1354" s="80"/>
      <c r="H1354" s="217"/>
      <c r="J1354" s="51"/>
      <c r="K1354" s="51"/>
      <c r="L1354" s="51"/>
      <c r="M1354" s="51"/>
      <c r="N1354" s="51"/>
      <c r="O1354" s="51"/>
      <c r="P1354" s="51"/>
    </row>
    <row r="1355" spans="1:16" s="50" customFormat="1">
      <c r="A1355" s="166"/>
      <c r="B1355" s="44"/>
      <c r="C1355" s="45" t="s">
        <v>713</v>
      </c>
      <c r="D1355" s="45" t="s">
        <v>555</v>
      </c>
      <c r="E1355" s="48"/>
      <c r="F1355" s="47"/>
      <c r="G1355" s="80"/>
      <c r="H1355" s="217"/>
      <c r="J1355" s="51"/>
      <c r="K1355" s="51"/>
      <c r="L1355" s="51"/>
      <c r="M1355" s="51"/>
      <c r="N1355" s="51"/>
      <c r="O1355" s="51"/>
      <c r="P1355" s="51"/>
    </row>
    <row r="1356" spans="1:16" s="50" customFormat="1" ht="28.5">
      <c r="A1356" s="166"/>
      <c r="B1356" s="44"/>
      <c r="C1356" s="45" t="s">
        <v>595</v>
      </c>
      <c r="D1356" s="45" t="s">
        <v>557</v>
      </c>
      <c r="E1356" s="48"/>
      <c r="F1356" s="47"/>
      <c r="G1356" s="80"/>
      <c r="H1356" s="217"/>
      <c r="J1356" s="51"/>
      <c r="K1356" s="51"/>
      <c r="L1356" s="51"/>
      <c r="M1356" s="51"/>
      <c r="N1356" s="51"/>
      <c r="O1356" s="51"/>
      <c r="P1356" s="51"/>
    </row>
    <row r="1357" spans="1:16" s="50" customFormat="1">
      <c r="A1357" s="166"/>
      <c r="B1357" s="44"/>
      <c r="C1357" s="45" t="s">
        <v>602</v>
      </c>
      <c r="D1357" s="45" t="s">
        <v>559</v>
      </c>
      <c r="E1357" s="48"/>
      <c r="F1357" s="47"/>
      <c r="G1357" s="80"/>
      <c r="H1357" s="217"/>
      <c r="J1357" s="51"/>
      <c r="K1357" s="51"/>
      <c r="L1357" s="51"/>
      <c r="M1357" s="51"/>
      <c r="N1357" s="51"/>
      <c r="O1357" s="51"/>
      <c r="P1357" s="51"/>
    </row>
    <row r="1358" spans="1:16" s="50" customFormat="1" ht="42.75">
      <c r="A1358" s="166"/>
      <c r="B1358" s="44"/>
      <c r="C1358" s="45" t="s">
        <v>576</v>
      </c>
      <c r="D1358" s="45" t="s">
        <v>560</v>
      </c>
      <c r="E1358" s="48"/>
      <c r="F1358" s="47"/>
      <c r="G1358" s="80"/>
      <c r="H1358" s="217"/>
      <c r="J1358" s="51"/>
      <c r="K1358" s="51"/>
      <c r="L1358" s="51"/>
      <c r="M1358" s="51"/>
      <c r="N1358" s="51"/>
      <c r="O1358" s="51"/>
      <c r="P1358" s="51"/>
    </row>
    <row r="1359" spans="1:16" s="50" customFormat="1">
      <c r="A1359" s="166"/>
      <c r="B1359" s="44"/>
      <c r="C1359" s="45" t="s">
        <v>714</v>
      </c>
      <c r="D1359" s="45" t="s">
        <v>562</v>
      </c>
      <c r="E1359" s="48"/>
      <c r="F1359" s="47"/>
      <c r="G1359" s="80"/>
      <c r="H1359" s="217"/>
      <c r="J1359" s="51"/>
      <c r="K1359" s="51"/>
      <c r="L1359" s="51"/>
      <c r="M1359" s="51"/>
      <c r="N1359" s="51"/>
      <c r="O1359" s="51"/>
      <c r="P1359" s="51"/>
    </row>
    <row r="1360" spans="1:16" s="50" customFormat="1">
      <c r="A1360" s="166"/>
      <c r="B1360" s="44"/>
      <c r="C1360" s="45" t="s">
        <v>715</v>
      </c>
      <c r="D1360" s="45" t="s">
        <v>564</v>
      </c>
      <c r="E1360" s="48"/>
      <c r="F1360" s="47"/>
      <c r="G1360" s="80"/>
      <c r="H1360" s="217"/>
      <c r="J1360" s="51"/>
      <c r="K1360" s="51"/>
      <c r="L1360" s="51"/>
      <c r="M1360" s="51"/>
      <c r="N1360" s="51"/>
      <c r="O1360" s="51"/>
      <c r="P1360" s="51"/>
    </row>
    <row r="1361" spans="1:16" s="50" customFormat="1" ht="28.5">
      <c r="A1361" s="166"/>
      <c r="B1361" s="44"/>
      <c r="C1361" s="45" t="s">
        <v>585</v>
      </c>
      <c r="D1361" s="45" t="s">
        <v>565</v>
      </c>
      <c r="E1361" s="48"/>
      <c r="F1361" s="47"/>
      <c r="G1361" s="80"/>
      <c r="H1361" s="217"/>
      <c r="J1361" s="51"/>
      <c r="K1361" s="51"/>
      <c r="L1361" s="51"/>
      <c r="M1361" s="51"/>
      <c r="N1361" s="51"/>
      <c r="O1361" s="51"/>
      <c r="P1361" s="51"/>
    </row>
    <row r="1362" spans="1:16" s="50" customFormat="1" ht="28.5">
      <c r="A1362" s="166"/>
      <c r="B1362" s="44"/>
      <c r="C1362" s="45" t="s">
        <v>602</v>
      </c>
      <c r="D1362" s="45" t="s">
        <v>567</v>
      </c>
      <c r="E1362" s="48"/>
      <c r="F1362" s="47"/>
      <c r="G1362" s="80"/>
      <c r="H1362" s="217"/>
      <c r="J1362" s="51"/>
      <c r="K1362" s="51"/>
      <c r="L1362" s="51"/>
      <c r="M1362" s="51"/>
      <c r="N1362" s="51"/>
      <c r="O1362" s="51"/>
      <c r="P1362" s="51"/>
    </row>
    <row r="1363" spans="1:16" s="50" customFormat="1" ht="28.5">
      <c r="A1363" s="166"/>
      <c r="B1363" s="44"/>
      <c r="C1363" s="45" t="s">
        <v>595</v>
      </c>
      <c r="D1363" s="45" t="s">
        <v>568</v>
      </c>
      <c r="E1363" s="48"/>
      <c r="F1363" s="47"/>
      <c r="G1363" s="80"/>
      <c r="H1363" s="217"/>
      <c r="J1363" s="51"/>
      <c r="K1363" s="51"/>
      <c r="L1363" s="51"/>
      <c r="M1363" s="51"/>
      <c r="N1363" s="51"/>
      <c r="O1363" s="51"/>
      <c r="P1363" s="51"/>
    </row>
    <row r="1364" spans="1:16" s="50" customFormat="1">
      <c r="A1364" s="166"/>
      <c r="B1364" s="44"/>
      <c r="C1364" s="45" t="s">
        <v>716</v>
      </c>
      <c r="D1364" s="45"/>
      <c r="E1364" s="48"/>
      <c r="F1364" s="47"/>
      <c r="G1364" s="80"/>
      <c r="H1364" s="217"/>
      <c r="J1364" s="51"/>
      <c r="K1364" s="51"/>
      <c r="L1364" s="51"/>
      <c r="M1364" s="51"/>
      <c r="N1364" s="51"/>
      <c r="O1364" s="51"/>
      <c r="P1364" s="51"/>
    </row>
    <row r="1365" spans="1:16" s="50" customFormat="1" ht="15">
      <c r="A1365" s="166"/>
      <c r="B1365" s="44"/>
      <c r="C1365" s="104"/>
      <c r="D1365" s="45"/>
      <c r="E1365" s="48"/>
      <c r="F1365" s="47"/>
      <c r="G1365" s="80"/>
      <c r="H1365" s="217"/>
      <c r="J1365" s="51"/>
      <c r="K1365" s="51"/>
      <c r="L1365" s="51"/>
      <c r="M1365" s="51"/>
      <c r="N1365" s="51"/>
      <c r="O1365" s="51"/>
      <c r="P1365" s="51"/>
    </row>
    <row r="1366" spans="1:16" s="50" customFormat="1">
      <c r="A1366" s="166"/>
      <c r="B1366" s="166"/>
      <c r="C1366" s="45"/>
      <c r="D1366" s="45"/>
      <c r="E1366" s="48"/>
      <c r="F1366" s="47"/>
      <c r="G1366" s="80"/>
      <c r="H1366" s="217"/>
      <c r="J1366" s="51"/>
      <c r="K1366" s="51"/>
      <c r="L1366" s="51"/>
      <c r="M1366" s="51"/>
      <c r="N1366" s="51"/>
      <c r="O1366" s="51"/>
      <c r="P1366" s="51"/>
    </row>
    <row r="1367" spans="1:16" s="50" customFormat="1" ht="18.75" customHeight="1">
      <c r="A1367" s="166">
        <v>2</v>
      </c>
      <c r="B1367" s="167">
        <v>2</v>
      </c>
      <c r="C1367" s="104" t="s">
        <v>905</v>
      </c>
      <c r="D1367" s="45"/>
      <c r="E1367" s="48"/>
      <c r="F1367" s="47"/>
      <c r="G1367" s="80"/>
      <c r="H1367" s="217"/>
      <c r="J1367" s="51"/>
      <c r="K1367" s="51"/>
      <c r="L1367" s="51"/>
      <c r="M1367" s="51"/>
      <c r="N1367" s="51"/>
      <c r="O1367" s="51"/>
      <c r="P1367" s="51"/>
    </row>
    <row r="1368" spans="1:16" s="50" customFormat="1">
      <c r="A1368" s="166"/>
      <c r="B1368" s="167"/>
      <c r="C1368" s="45"/>
      <c r="D1368" s="45"/>
      <c r="E1368" s="48"/>
      <c r="F1368" s="47"/>
      <c r="G1368" s="80"/>
      <c r="H1368" s="217"/>
      <c r="J1368" s="51"/>
      <c r="K1368" s="51"/>
      <c r="L1368" s="51"/>
      <c r="M1368" s="51"/>
      <c r="N1368" s="51"/>
      <c r="O1368" s="51"/>
      <c r="P1368" s="51"/>
    </row>
    <row r="1369" spans="1:16" s="50" customFormat="1">
      <c r="A1369" s="166">
        <v>2</v>
      </c>
      <c r="B1369" s="137">
        <v>1</v>
      </c>
      <c r="C1369" s="181" t="s">
        <v>753</v>
      </c>
      <c r="D1369" s="137"/>
      <c r="E1369" s="213"/>
      <c r="F1369" s="213"/>
      <c r="G1369" s="80"/>
      <c r="H1369" s="217"/>
      <c r="J1369" s="51"/>
      <c r="K1369" s="51"/>
      <c r="L1369" s="51"/>
      <c r="M1369" s="51"/>
      <c r="N1369" s="51"/>
      <c r="O1369" s="51"/>
      <c r="P1369" s="51"/>
    </row>
    <row r="1370" spans="1:16" s="50" customFormat="1">
      <c r="A1370" s="166"/>
      <c r="B1370" s="137"/>
      <c r="C1370" s="181" t="s">
        <v>754</v>
      </c>
      <c r="D1370" s="137"/>
      <c r="E1370" s="213">
        <v>1</v>
      </c>
      <c r="F1370" s="213" t="s">
        <v>156</v>
      </c>
      <c r="G1370" s="80"/>
      <c r="H1370" s="217">
        <f>+E1370*G1370</f>
        <v>0</v>
      </c>
      <c r="J1370" s="51"/>
      <c r="K1370" s="51"/>
      <c r="L1370" s="51"/>
      <c r="M1370" s="51"/>
      <c r="N1370" s="51"/>
      <c r="O1370" s="51"/>
      <c r="P1370" s="51"/>
    </row>
    <row r="1371" spans="1:16" s="50" customFormat="1">
      <c r="A1371" s="166"/>
      <c r="B1371" s="137"/>
      <c r="C1371" s="181" t="s">
        <v>755</v>
      </c>
      <c r="D1371" s="137"/>
      <c r="E1371" s="213"/>
      <c r="F1371" s="213"/>
      <c r="G1371" s="80"/>
      <c r="H1371" s="217"/>
      <c r="J1371" s="51"/>
      <c r="K1371" s="51"/>
      <c r="L1371" s="51"/>
      <c r="M1371" s="51"/>
      <c r="N1371" s="51"/>
      <c r="O1371" s="51"/>
      <c r="P1371" s="51"/>
    </row>
    <row r="1372" spans="1:16" s="50" customFormat="1">
      <c r="A1372" s="166"/>
      <c r="B1372" s="137"/>
      <c r="C1372" s="181" t="s">
        <v>756</v>
      </c>
      <c r="D1372" s="137"/>
      <c r="E1372" s="213"/>
      <c r="F1372" s="213"/>
      <c r="G1372" s="80"/>
      <c r="H1372" s="217"/>
      <c r="J1372" s="51"/>
      <c r="K1372" s="51"/>
      <c r="L1372" s="51"/>
      <c r="M1372" s="51"/>
      <c r="N1372" s="51"/>
      <c r="O1372" s="51"/>
      <c r="P1372" s="51"/>
    </row>
    <row r="1373" spans="1:16" s="50" customFormat="1">
      <c r="A1373" s="166"/>
      <c r="B1373" s="137"/>
      <c r="C1373" s="181" t="s">
        <v>757</v>
      </c>
      <c r="D1373" s="137"/>
      <c r="E1373" s="213"/>
      <c r="F1373" s="213"/>
      <c r="G1373" s="80"/>
      <c r="H1373" s="217"/>
      <c r="J1373" s="51"/>
      <c r="K1373" s="51"/>
      <c r="L1373" s="51"/>
      <c r="M1373" s="51"/>
      <c r="N1373" s="51"/>
      <c r="O1373" s="51"/>
      <c r="P1373" s="51"/>
    </row>
    <row r="1374" spans="1:16" s="50" customFormat="1">
      <c r="A1374" s="166"/>
      <c r="B1374" s="137"/>
      <c r="C1374" s="181" t="s">
        <v>758</v>
      </c>
      <c r="D1374" s="137"/>
      <c r="E1374" s="213"/>
      <c r="F1374" s="213"/>
      <c r="G1374" s="80"/>
      <c r="H1374" s="217"/>
      <c r="J1374" s="51"/>
      <c r="K1374" s="51"/>
      <c r="L1374" s="51"/>
      <c r="M1374" s="51"/>
      <c r="N1374" s="51"/>
      <c r="O1374" s="51"/>
      <c r="P1374" s="51"/>
    </row>
    <row r="1375" spans="1:16" s="50" customFormat="1">
      <c r="A1375" s="166"/>
      <c r="B1375" s="137"/>
      <c r="C1375" s="181" t="s">
        <v>759</v>
      </c>
      <c r="D1375" s="137"/>
      <c r="E1375" s="213"/>
      <c r="F1375" s="213"/>
      <c r="G1375" s="80"/>
      <c r="H1375" s="217"/>
      <c r="J1375" s="51"/>
      <c r="K1375" s="51"/>
      <c r="L1375" s="51"/>
      <c r="M1375" s="51"/>
      <c r="N1375" s="51"/>
      <c r="O1375" s="51"/>
      <c r="P1375" s="51"/>
    </row>
    <row r="1376" spans="1:16" s="50" customFormat="1" ht="28.5">
      <c r="A1376" s="166"/>
      <c r="B1376" s="137"/>
      <c r="C1376" s="181" t="s">
        <v>760</v>
      </c>
      <c r="D1376" s="137"/>
      <c r="E1376" s="213"/>
      <c r="F1376" s="213"/>
      <c r="G1376" s="80"/>
      <c r="H1376" s="217"/>
      <c r="J1376" s="51"/>
      <c r="K1376" s="51"/>
      <c r="L1376" s="51"/>
      <c r="M1376" s="51"/>
      <c r="N1376" s="51"/>
      <c r="O1376" s="51"/>
      <c r="P1376" s="51"/>
    </row>
    <row r="1377" spans="1:16" s="50" customFormat="1" ht="28.5">
      <c r="A1377" s="166"/>
      <c r="B1377" s="137"/>
      <c r="C1377" s="181" t="s">
        <v>761</v>
      </c>
      <c r="D1377" s="137"/>
      <c r="E1377" s="213"/>
      <c r="F1377" s="213"/>
      <c r="G1377" s="80"/>
      <c r="H1377" s="217"/>
      <c r="J1377" s="51"/>
      <c r="K1377" s="51"/>
      <c r="L1377" s="51"/>
      <c r="M1377" s="51"/>
      <c r="N1377" s="51"/>
      <c r="O1377" s="51"/>
      <c r="P1377" s="51"/>
    </row>
    <row r="1378" spans="1:16" s="50" customFormat="1">
      <c r="A1378" s="166"/>
      <c r="B1378" s="137"/>
      <c r="C1378" s="181" t="s">
        <v>762</v>
      </c>
      <c r="D1378" s="137"/>
      <c r="E1378" s="213"/>
      <c r="F1378" s="213"/>
      <c r="G1378" s="80"/>
      <c r="H1378" s="217"/>
      <c r="J1378" s="51"/>
      <c r="K1378" s="51"/>
      <c r="L1378" s="51"/>
      <c r="M1378" s="51"/>
      <c r="N1378" s="51"/>
      <c r="O1378" s="51"/>
      <c r="P1378" s="51"/>
    </row>
    <row r="1379" spans="1:16" s="50" customFormat="1" ht="28.5">
      <c r="A1379" s="166"/>
      <c r="B1379" s="137"/>
      <c r="C1379" s="181" t="s">
        <v>763</v>
      </c>
      <c r="D1379" s="137"/>
      <c r="E1379" s="213"/>
      <c r="F1379" s="213"/>
      <c r="G1379" s="80"/>
      <c r="H1379" s="217"/>
      <c r="J1379" s="51"/>
      <c r="K1379" s="51"/>
      <c r="L1379" s="51"/>
      <c r="M1379" s="51"/>
      <c r="N1379" s="51"/>
      <c r="O1379" s="51"/>
      <c r="P1379" s="51"/>
    </row>
    <row r="1380" spans="1:16" s="50" customFormat="1">
      <c r="A1380" s="166"/>
      <c r="B1380" s="137"/>
      <c r="C1380" s="181" t="s">
        <v>764</v>
      </c>
      <c r="D1380" s="137"/>
      <c r="E1380" s="213"/>
      <c r="F1380" s="213"/>
      <c r="G1380" s="80"/>
      <c r="H1380" s="217"/>
      <c r="J1380" s="51"/>
      <c r="K1380" s="51"/>
      <c r="L1380" s="51"/>
      <c r="M1380" s="51"/>
      <c r="N1380" s="51"/>
      <c r="O1380" s="51"/>
      <c r="P1380" s="51"/>
    </row>
    <row r="1381" spans="1:16" s="50" customFormat="1">
      <c r="A1381" s="166"/>
      <c r="B1381" s="137"/>
      <c r="C1381" s="181" t="s">
        <v>765</v>
      </c>
      <c r="D1381" s="137"/>
      <c r="E1381" s="213"/>
      <c r="F1381" s="213"/>
      <c r="G1381" s="80"/>
      <c r="H1381" s="217"/>
      <c r="J1381" s="51"/>
      <c r="K1381" s="51"/>
      <c r="L1381" s="51"/>
      <c r="M1381" s="51"/>
      <c r="N1381" s="51"/>
      <c r="O1381" s="51"/>
      <c r="P1381" s="51"/>
    </row>
    <row r="1382" spans="1:16" s="50" customFormat="1" ht="28.5">
      <c r="A1382" s="166"/>
      <c r="B1382" s="137"/>
      <c r="C1382" s="181" t="s">
        <v>766</v>
      </c>
      <c r="D1382" s="137"/>
      <c r="E1382" s="213"/>
      <c r="F1382" s="213"/>
      <c r="G1382" s="80"/>
      <c r="H1382" s="217"/>
      <c r="J1382" s="51"/>
      <c r="K1382" s="51"/>
      <c r="L1382" s="51"/>
      <c r="M1382" s="51"/>
      <c r="N1382" s="51"/>
      <c r="O1382" s="51"/>
      <c r="P1382" s="51"/>
    </row>
    <row r="1383" spans="1:16" s="50" customFormat="1" ht="28.5">
      <c r="A1383" s="166"/>
      <c r="B1383" s="137"/>
      <c r="C1383" s="181" t="s">
        <v>767</v>
      </c>
      <c r="D1383" s="137"/>
      <c r="E1383" s="213"/>
      <c r="F1383" s="213"/>
      <c r="G1383" s="80"/>
      <c r="H1383" s="217"/>
      <c r="J1383" s="51"/>
      <c r="K1383" s="51"/>
      <c r="L1383" s="51"/>
      <c r="M1383" s="51"/>
      <c r="N1383" s="51"/>
      <c r="O1383" s="51"/>
      <c r="P1383" s="51"/>
    </row>
    <row r="1384" spans="1:16" s="50" customFormat="1">
      <c r="A1384" s="166"/>
      <c r="B1384" s="137"/>
      <c r="C1384" s="181" t="s">
        <v>768</v>
      </c>
      <c r="D1384" s="137"/>
      <c r="E1384" s="213"/>
      <c r="F1384" s="213"/>
      <c r="G1384" s="80"/>
      <c r="H1384" s="217"/>
      <c r="J1384" s="51"/>
      <c r="K1384" s="51"/>
      <c r="L1384" s="51"/>
      <c r="M1384" s="51"/>
      <c r="N1384" s="51"/>
      <c r="O1384" s="51"/>
      <c r="P1384" s="51"/>
    </row>
    <row r="1385" spans="1:16" s="50" customFormat="1">
      <c r="A1385" s="166"/>
      <c r="B1385" s="137"/>
      <c r="C1385" s="181"/>
      <c r="D1385" s="137"/>
      <c r="E1385" s="213"/>
      <c r="F1385" s="213"/>
      <c r="G1385" s="80"/>
      <c r="H1385" s="217"/>
      <c r="J1385" s="51"/>
      <c r="K1385" s="51"/>
      <c r="L1385" s="51"/>
      <c r="M1385" s="51"/>
      <c r="N1385" s="51"/>
      <c r="O1385" s="51"/>
      <c r="P1385" s="51"/>
    </row>
    <row r="1386" spans="1:16" s="50" customFormat="1">
      <c r="A1386" s="166">
        <v>2</v>
      </c>
      <c r="B1386" s="137">
        <v>2</v>
      </c>
      <c r="C1386" s="181" t="s">
        <v>753</v>
      </c>
      <c r="D1386" s="137"/>
      <c r="E1386" s="213"/>
      <c r="F1386" s="213"/>
      <c r="G1386" s="80"/>
      <c r="H1386" s="217"/>
      <c r="J1386" s="51"/>
      <c r="K1386" s="51"/>
      <c r="L1386" s="51"/>
      <c r="M1386" s="51"/>
      <c r="N1386" s="51"/>
      <c r="O1386" s="51"/>
      <c r="P1386" s="51"/>
    </row>
    <row r="1387" spans="1:16" s="50" customFormat="1">
      <c r="A1387" s="166"/>
      <c r="B1387" s="137"/>
      <c r="C1387" s="181" t="s">
        <v>754</v>
      </c>
      <c r="D1387" s="137"/>
      <c r="E1387" s="213">
        <v>1</v>
      </c>
      <c r="F1387" s="213" t="s">
        <v>156</v>
      </c>
      <c r="G1387" s="80"/>
      <c r="H1387" s="217">
        <f>+E1387*G1387</f>
        <v>0</v>
      </c>
      <c r="J1387" s="51"/>
      <c r="K1387" s="51"/>
      <c r="L1387" s="51"/>
      <c r="M1387" s="51"/>
      <c r="N1387" s="51"/>
      <c r="O1387" s="51"/>
      <c r="P1387" s="51"/>
    </row>
    <row r="1388" spans="1:16" s="50" customFormat="1">
      <c r="A1388" s="166"/>
      <c r="B1388" s="137"/>
      <c r="C1388" s="181" t="s">
        <v>755</v>
      </c>
      <c r="D1388" s="137"/>
      <c r="E1388" s="213"/>
      <c r="F1388" s="213"/>
      <c r="G1388" s="80"/>
      <c r="H1388" s="217"/>
      <c r="J1388" s="51"/>
      <c r="K1388" s="51"/>
      <c r="L1388" s="51"/>
      <c r="M1388" s="51"/>
      <c r="N1388" s="51"/>
      <c r="O1388" s="51"/>
      <c r="P1388" s="51"/>
    </row>
    <row r="1389" spans="1:16" s="50" customFormat="1">
      <c r="A1389" s="166"/>
      <c r="B1389" s="137"/>
      <c r="C1389" s="181" t="s">
        <v>769</v>
      </c>
      <c r="D1389" s="137"/>
      <c r="E1389" s="213"/>
      <c r="F1389" s="213"/>
      <c r="G1389" s="80"/>
      <c r="H1389" s="217"/>
      <c r="J1389" s="51"/>
      <c r="K1389" s="51"/>
      <c r="L1389" s="51"/>
      <c r="M1389" s="51"/>
      <c r="N1389" s="51"/>
      <c r="O1389" s="51"/>
      <c r="P1389" s="51"/>
    </row>
    <row r="1390" spans="1:16" s="50" customFormat="1">
      <c r="A1390" s="166"/>
      <c r="B1390" s="137"/>
      <c r="C1390" s="181" t="s">
        <v>757</v>
      </c>
      <c r="D1390" s="137"/>
      <c r="E1390" s="213"/>
      <c r="F1390" s="213"/>
      <c r="G1390" s="80"/>
      <c r="H1390" s="217"/>
      <c r="J1390" s="51"/>
      <c r="K1390" s="51"/>
      <c r="L1390" s="51"/>
      <c r="M1390" s="51"/>
      <c r="N1390" s="51"/>
      <c r="O1390" s="51"/>
      <c r="P1390" s="51"/>
    </row>
    <row r="1391" spans="1:16" s="50" customFormat="1">
      <c r="A1391" s="166"/>
      <c r="B1391" s="137"/>
      <c r="C1391" s="181" t="s">
        <v>758</v>
      </c>
      <c r="D1391" s="137"/>
      <c r="E1391" s="213"/>
      <c r="F1391" s="213"/>
      <c r="G1391" s="80"/>
      <c r="H1391" s="217"/>
      <c r="J1391" s="51"/>
      <c r="K1391" s="51"/>
      <c r="L1391" s="51"/>
      <c r="M1391" s="51"/>
      <c r="N1391" s="51"/>
      <c r="O1391" s="51"/>
      <c r="P1391" s="51"/>
    </row>
    <row r="1392" spans="1:16" s="50" customFormat="1">
      <c r="A1392" s="166"/>
      <c r="B1392" s="137"/>
      <c r="C1392" s="181" t="s">
        <v>759</v>
      </c>
      <c r="D1392" s="137"/>
      <c r="E1392" s="213"/>
      <c r="F1392" s="213"/>
      <c r="G1392" s="80"/>
      <c r="H1392" s="217"/>
      <c r="J1392" s="51"/>
      <c r="K1392" s="51"/>
      <c r="L1392" s="51"/>
      <c r="M1392" s="51"/>
      <c r="N1392" s="51"/>
      <c r="O1392" s="51"/>
      <c r="P1392" s="51"/>
    </row>
    <row r="1393" spans="1:16" s="50" customFormat="1" ht="28.5">
      <c r="A1393" s="166"/>
      <c r="B1393" s="137"/>
      <c r="C1393" s="181" t="s">
        <v>760</v>
      </c>
      <c r="D1393" s="137"/>
      <c r="E1393" s="213"/>
      <c r="F1393" s="213"/>
      <c r="G1393" s="80"/>
      <c r="H1393" s="217"/>
      <c r="J1393" s="51"/>
      <c r="K1393" s="51"/>
      <c r="L1393" s="51"/>
      <c r="M1393" s="51"/>
      <c r="N1393" s="51"/>
      <c r="O1393" s="51"/>
      <c r="P1393" s="51"/>
    </row>
    <row r="1394" spans="1:16" s="50" customFormat="1" ht="28.5">
      <c r="A1394" s="166"/>
      <c r="B1394" s="137"/>
      <c r="C1394" s="181" t="s">
        <v>761</v>
      </c>
      <c r="D1394" s="137"/>
      <c r="E1394" s="213"/>
      <c r="F1394" s="213"/>
      <c r="G1394" s="80"/>
      <c r="H1394" s="217"/>
      <c r="J1394" s="51"/>
      <c r="K1394" s="51"/>
      <c r="L1394" s="51"/>
      <c r="M1394" s="51"/>
      <c r="N1394" s="51"/>
      <c r="O1394" s="51"/>
      <c r="P1394" s="51"/>
    </row>
    <row r="1395" spans="1:16" s="50" customFormat="1">
      <c r="A1395" s="166"/>
      <c r="B1395" s="137"/>
      <c r="C1395" s="181" t="s">
        <v>762</v>
      </c>
      <c r="D1395" s="137"/>
      <c r="E1395" s="213"/>
      <c r="F1395" s="213"/>
      <c r="G1395" s="80"/>
      <c r="H1395" s="217"/>
      <c r="J1395" s="51"/>
      <c r="K1395" s="51"/>
      <c r="L1395" s="51"/>
      <c r="M1395" s="51"/>
      <c r="N1395" s="51"/>
      <c r="O1395" s="51"/>
      <c r="P1395" s="51"/>
    </row>
    <row r="1396" spans="1:16" s="50" customFormat="1" ht="28.5">
      <c r="A1396" s="166"/>
      <c r="B1396" s="137"/>
      <c r="C1396" s="181" t="s">
        <v>763</v>
      </c>
      <c r="D1396" s="137"/>
      <c r="E1396" s="213"/>
      <c r="F1396" s="213"/>
      <c r="G1396" s="80"/>
      <c r="H1396" s="217"/>
      <c r="J1396" s="51"/>
      <c r="K1396" s="51"/>
      <c r="L1396" s="51"/>
      <c r="M1396" s="51"/>
      <c r="N1396" s="51"/>
      <c r="O1396" s="51"/>
      <c r="P1396" s="51"/>
    </row>
    <row r="1397" spans="1:16" s="50" customFormat="1">
      <c r="A1397" s="166"/>
      <c r="B1397" s="137"/>
      <c r="C1397" s="181" t="s">
        <v>764</v>
      </c>
      <c r="D1397" s="137"/>
      <c r="E1397" s="213"/>
      <c r="F1397" s="213"/>
      <c r="G1397" s="80"/>
      <c r="H1397" s="217"/>
      <c r="J1397" s="51"/>
      <c r="K1397" s="51"/>
      <c r="L1397" s="51"/>
      <c r="M1397" s="51"/>
      <c r="N1397" s="51"/>
      <c r="O1397" s="51"/>
      <c r="P1397" s="51"/>
    </row>
    <row r="1398" spans="1:16" s="50" customFormat="1">
      <c r="A1398" s="166"/>
      <c r="B1398" s="137"/>
      <c r="C1398" s="181" t="s">
        <v>765</v>
      </c>
      <c r="D1398" s="137"/>
      <c r="E1398" s="213"/>
      <c r="F1398" s="213"/>
      <c r="G1398" s="80"/>
      <c r="H1398" s="217"/>
      <c r="J1398" s="51"/>
      <c r="K1398" s="51"/>
      <c r="L1398" s="51"/>
      <c r="M1398" s="51"/>
      <c r="N1398" s="51"/>
      <c r="O1398" s="51"/>
      <c r="P1398" s="51"/>
    </row>
    <row r="1399" spans="1:16" s="50" customFormat="1" ht="28.5">
      <c r="A1399" s="166"/>
      <c r="B1399" s="137"/>
      <c r="C1399" s="181" t="s">
        <v>766</v>
      </c>
      <c r="D1399" s="137"/>
      <c r="E1399" s="213"/>
      <c r="F1399" s="213"/>
      <c r="G1399" s="80"/>
      <c r="H1399" s="217"/>
      <c r="J1399" s="51"/>
      <c r="K1399" s="51"/>
      <c r="L1399" s="51"/>
      <c r="M1399" s="51"/>
      <c r="N1399" s="51"/>
      <c r="O1399" s="51"/>
      <c r="P1399" s="51"/>
    </row>
    <row r="1400" spans="1:16" s="50" customFormat="1" ht="28.5">
      <c r="A1400" s="166"/>
      <c r="B1400" s="137"/>
      <c r="C1400" s="181" t="s">
        <v>767</v>
      </c>
      <c r="D1400" s="137"/>
      <c r="E1400" s="213"/>
      <c r="F1400" s="213"/>
      <c r="G1400" s="80"/>
      <c r="H1400" s="217"/>
      <c r="J1400" s="51"/>
      <c r="K1400" s="51"/>
      <c r="L1400" s="51"/>
      <c r="M1400" s="51"/>
      <c r="N1400" s="51"/>
      <c r="O1400" s="51"/>
      <c r="P1400" s="51"/>
    </row>
    <row r="1401" spans="1:16" s="50" customFormat="1">
      <c r="A1401" s="166"/>
      <c r="B1401" s="137"/>
      <c r="C1401" s="181" t="s">
        <v>768</v>
      </c>
      <c r="D1401" s="137"/>
      <c r="E1401" s="213"/>
      <c r="F1401" s="213"/>
      <c r="G1401" s="80"/>
      <c r="H1401" s="217"/>
      <c r="J1401" s="51"/>
      <c r="K1401" s="51"/>
      <c r="L1401" s="51"/>
      <c r="M1401" s="51"/>
      <c r="N1401" s="51"/>
      <c r="O1401" s="51"/>
      <c r="P1401" s="51"/>
    </row>
    <row r="1402" spans="1:16" s="50" customFormat="1">
      <c r="A1402" s="166"/>
      <c r="B1402" s="137"/>
      <c r="C1402" s="181"/>
      <c r="D1402" s="137"/>
      <c r="E1402" s="213"/>
      <c r="F1402" s="213"/>
      <c r="G1402" s="80"/>
      <c r="H1402" s="217"/>
      <c r="J1402" s="51"/>
      <c r="K1402" s="51"/>
      <c r="L1402" s="51"/>
      <c r="M1402" s="51"/>
      <c r="N1402" s="51"/>
      <c r="O1402" s="51"/>
      <c r="P1402" s="51"/>
    </row>
    <row r="1403" spans="1:16" s="50" customFormat="1">
      <c r="A1403" s="166">
        <v>2</v>
      </c>
      <c r="B1403" s="137">
        <v>3</v>
      </c>
      <c r="C1403" s="181" t="s">
        <v>770</v>
      </c>
      <c r="D1403" s="137"/>
      <c r="E1403" s="213"/>
      <c r="F1403" s="213"/>
      <c r="G1403" s="80"/>
      <c r="H1403" s="217"/>
      <c r="J1403" s="51"/>
      <c r="K1403" s="51"/>
      <c r="L1403" s="51"/>
      <c r="M1403" s="51"/>
      <c r="N1403" s="51"/>
      <c r="O1403" s="51"/>
      <c r="P1403" s="51"/>
    </row>
    <row r="1404" spans="1:16" s="50" customFormat="1">
      <c r="A1404" s="166"/>
      <c r="B1404" s="137"/>
      <c r="C1404" s="181" t="s">
        <v>754</v>
      </c>
      <c r="D1404" s="137"/>
      <c r="E1404" s="213">
        <v>1</v>
      </c>
      <c r="F1404" s="213" t="s">
        <v>156</v>
      </c>
      <c r="G1404" s="80"/>
      <c r="H1404" s="217">
        <f>+E1404*G1404</f>
        <v>0</v>
      </c>
      <c r="J1404" s="51"/>
      <c r="K1404" s="51"/>
      <c r="L1404" s="51"/>
      <c r="M1404" s="51"/>
      <c r="N1404" s="51"/>
      <c r="O1404" s="51"/>
      <c r="P1404" s="51"/>
    </row>
    <row r="1405" spans="1:16" s="50" customFormat="1">
      <c r="A1405" s="166"/>
      <c r="B1405" s="137"/>
      <c r="C1405" s="181" t="s">
        <v>771</v>
      </c>
      <c r="D1405" s="137"/>
      <c r="E1405" s="213"/>
      <c r="F1405" s="213"/>
      <c r="G1405" s="80"/>
      <c r="H1405" s="217"/>
      <c r="J1405" s="51"/>
      <c r="K1405" s="51"/>
      <c r="L1405" s="51"/>
      <c r="M1405" s="51"/>
      <c r="N1405" s="51"/>
      <c r="O1405" s="51"/>
      <c r="P1405" s="51"/>
    </row>
    <row r="1406" spans="1:16" s="50" customFormat="1">
      <c r="A1406" s="166"/>
      <c r="B1406" s="137"/>
      <c r="C1406" s="181" t="s">
        <v>756</v>
      </c>
      <c r="D1406" s="137"/>
      <c r="E1406" s="213"/>
      <c r="F1406" s="213"/>
      <c r="G1406" s="80"/>
      <c r="H1406" s="217"/>
      <c r="J1406" s="51"/>
      <c r="K1406" s="51"/>
      <c r="L1406" s="51"/>
      <c r="M1406" s="51"/>
      <c r="N1406" s="51"/>
      <c r="O1406" s="51"/>
      <c r="P1406" s="51"/>
    </row>
    <row r="1407" spans="1:16" s="50" customFormat="1">
      <c r="A1407" s="166"/>
      <c r="B1407" s="137"/>
      <c r="C1407" s="181" t="s">
        <v>757</v>
      </c>
      <c r="D1407" s="137"/>
      <c r="E1407" s="213"/>
      <c r="F1407" s="213"/>
      <c r="G1407" s="80"/>
      <c r="H1407" s="217"/>
      <c r="J1407" s="51"/>
      <c r="K1407" s="51"/>
      <c r="L1407" s="51"/>
      <c r="M1407" s="51"/>
      <c r="N1407" s="51"/>
      <c r="O1407" s="51"/>
      <c r="P1407" s="51"/>
    </row>
    <row r="1408" spans="1:16" s="50" customFormat="1">
      <c r="A1408" s="166"/>
      <c r="B1408" s="137"/>
      <c r="C1408" s="181" t="s">
        <v>758</v>
      </c>
      <c r="D1408" s="137"/>
      <c r="E1408" s="213"/>
      <c r="F1408" s="213"/>
      <c r="G1408" s="80"/>
      <c r="H1408" s="217"/>
      <c r="J1408" s="51"/>
      <c r="K1408" s="51"/>
      <c r="L1408" s="51"/>
      <c r="M1408" s="51"/>
      <c r="N1408" s="51"/>
      <c r="O1408" s="51"/>
      <c r="P1408" s="51"/>
    </row>
    <row r="1409" spans="1:16" s="50" customFormat="1">
      <c r="A1409" s="166"/>
      <c r="B1409" s="137"/>
      <c r="C1409" s="181" t="s">
        <v>759</v>
      </c>
      <c r="D1409" s="137"/>
      <c r="E1409" s="213"/>
      <c r="F1409" s="213"/>
      <c r="G1409" s="80"/>
      <c r="H1409" s="217"/>
      <c r="J1409" s="51"/>
      <c r="K1409" s="51"/>
      <c r="L1409" s="51"/>
      <c r="M1409" s="51"/>
      <c r="N1409" s="51"/>
      <c r="O1409" s="51"/>
      <c r="P1409" s="51"/>
    </row>
    <row r="1410" spans="1:16" s="50" customFormat="1" ht="28.5">
      <c r="A1410" s="166"/>
      <c r="B1410" s="137"/>
      <c r="C1410" s="181" t="s">
        <v>760</v>
      </c>
      <c r="D1410" s="137"/>
      <c r="E1410" s="213"/>
      <c r="F1410" s="213"/>
      <c r="G1410" s="80"/>
      <c r="H1410" s="217"/>
      <c r="J1410" s="51"/>
      <c r="K1410" s="51"/>
      <c r="L1410" s="51"/>
      <c r="M1410" s="51"/>
      <c r="N1410" s="51"/>
      <c r="O1410" s="51"/>
      <c r="P1410" s="51"/>
    </row>
    <row r="1411" spans="1:16" s="50" customFormat="1" ht="28.5">
      <c r="A1411" s="166"/>
      <c r="B1411" s="137"/>
      <c r="C1411" s="181" t="s">
        <v>761</v>
      </c>
      <c r="D1411" s="137"/>
      <c r="E1411" s="213"/>
      <c r="F1411" s="213"/>
      <c r="G1411" s="80"/>
      <c r="H1411" s="217"/>
      <c r="J1411" s="51"/>
      <c r="K1411" s="51"/>
      <c r="L1411" s="51"/>
      <c r="M1411" s="51"/>
      <c r="N1411" s="51"/>
      <c r="O1411" s="51"/>
      <c r="P1411" s="51"/>
    </row>
    <row r="1412" spans="1:16" s="50" customFormat="1">
      <c r="A1412" s="166"/>
      <c r="B1412" s="137"/>
      <c r="C1412" s="181" t="s">
        <v>762</v>
      </c>
      <c r="D1412" s="137"/>
      <c r="E1412" s="213"/>
      <c r="F1412" s="213"/>
      <c r="G1412" s="80"/>
      <c r="H1412" s="217"/>
      <c r="J1412" s="51"/>
      <c r="K1412" s="51"/>
      <c r="L1412" s="51"/>
      <c r="M1412" s="51"/>
      <c r="N1412" s="51"/>
      <c r="O1412" s="51"/>
      <c r="P1412" s="51"/>
    </row>
    <row r="1413" spans="1:16" s="50" customFormat="1" ht="28.5">
      <c r="A1413" s="166"/>
      <c r="B1413" s="137"/>
      <c r="C1413" s="181" t="s">
        <v>763</v>
      </c>
      <c r="D1413" s="137"/>
      <c r="E1413" s="213"/>
      <c r="F1413" s="213"/>
      <c r="G1413" s="80"/>
      <c r="H1413" s="217"/>
      <c r="J1413" s="51"/>
      <c r="K1413" s="51"/>
      <c r="L1413" s="51"/>
      <c r="M1413" s="51"/>
      <c r="N1413" s="51"/>
      <c r="O1413" s="51"/>
      <c r="P1413" s="51"/>
    </row>
    <row r="1414" spans="1:16" s="50" customFormat="1">
      <c r="A1414" s="166"/>
      <c r="B1414" s="137"/>
      <c r="C1414" s="181" t="s">
        <v>764</v>
      </c>
      <c r="D1414" s="137"/>
      <c r="E1414" s="213"/>
      <c r="F1414" s="213"/>
      <c r="G1414" s="80"/>
      <c r="H1414" s="217"/>
      <c r="J1414" s="51"/>
      <c r="K1414" s="51"/>
      <c r="L1414" s="51"/>
      <c r="M1414" s="51"/>
      <c r="N1414" s="51"/>
      <c r="O1414" s="51"/>
      <c r="P1414" s="51"/>
    </row>
    <row r="1415" spans="1:16" s="50" customFormat="1">
      <c r="A1415" s="166"/>
      <c r="B1415" s="137"/>
      <c r="C1415" s="181" t="s">
        <v>765</v>
      </c>
      <c r="D1415" s="137"/>
      <c r="E1415" s="213"/>
      <c r="F1415" s="213"/>
      <c r="G1415" s="80"/>
      <c r="H1415" s="217"/>
      <c r="J1415" s="51"/>
      <c r="K1415" s="51"/>
      <c r="L1415" s="51"/>
      <c r="M1415" s="51"/>
      <c r="N1415" s="51"/>
      <c r="O1415" s="51"/>
      <c r="P1415" s="51"/>
    </row>
    <row r="1416" spans="1:16" s="50" customFormat="1" ht="28.5">
      <c r="A1416" s="166"/>
      <c r="B1416" s="137"/>
      <c r="C1416" s="181" t="s">
        <v>766</v>
      </c>
      <c r="D1416" s="137"/>
      <c r="E1416" s="213"/>
      <c r="F1416" s="213"/>
      <c r="G1416" s="80"/>
      <c r="H1416" s="217"/>
      <c r="J1416" s="51"/>
      <c r="K1416" s="51"/>
      <c r="L1416" s="51"/>
      <c r="M1416" s="51"/>
      <c r="N1416" s="51"/>
      <c r="O1416" s="51"/>
      <c r="P1416" s="51"/>
    </row>
    <row r="1417" spans="1:16" s="50" customFormat="1" ht="28.5">
      <c r="A1417" s="166"/>
      <c r="B1417" s="137"/>
      <c r="C1417" s="181" t="s">
        <v>767</v>
      </c>
      <c r="D1417" s="137"/>
      <c r="E1417" s="213"/>
      <c r="F1417" s="213"/>
      <c r="G1417" s="80"/>
      <c r="H1417" s="217"/>
      <c r="J1417" s="51"/>
      <c r="K1417" s="51"/>
      <c r="L1417" s="51"/>
      <c r="M1417" s="51"/>
      <c r="N1417" s="51"/>
      <c r="O1417" s="51"/>
      <c r="P1417" s="51"/>
    </row>
    <row r="1418" spans="1:16" s="50" customFormat="1">
      <c r="A1418" s="166"/>
      <c r="B1418" s="137"/>
      <c r="C1418" s="181" t="s">
        <v>768</v>
      </c>
      <c r="D1418" s="137"/>
      <c r="E1418" s="213"/>
      <c r="F1418" s="213"/>
      <c r="G1418" s="80"/>
      <c r="H1418" s="217"/>
      <c r="J1418" s="51"/>
      <c r="K1418" s="51"/>
      <c r="L1418" s="51"/>
      <c r="M1418" s="51"/>
      <c r="N1418" s="51"/>
      <c r="O1418" s="51"/>
      <c r="P1418" s="51"/>
    </row>
    <row r="1419" spans="1:16" s="50" customFormat="1">
      <c r="A1419" s="166"/>
      <c r="B1419" s="137"/>
      <c r="C1419" s="181"/>
      <c r="D1419" s="137"/>
      <c r="E1419" s="213"/>
      <c r="F1419" s="213"/>
      <c r="G1419" s="80"/>
      <c r="H1419" s="217"/>
      <c r="J1419" s="51"/>
      <c r="K1419" s="51"/>
      <c r="L1419" s="51"/>
      <c r="M1419" s="51"/>
      <c r="N1419" s="51"/>
      <c r="O1419" s="51"/>
      <c r="P1419" s="51"/>
    </row>
    <row r="1420" spans="1:16" s="50" customFormat="1">
      <c r="A1420" s="166">
        <v>2</v>
      </c>
      <c r="B1420" s="137">
        <v>4</v>
      </c>
      <c r="C1420" s="181" t="s">
        <v>770</v>
      </c>
      <c r="D1420" s="137"/>
      <c r="E1420" s="213"/>
      <c r="F1420" s="213"/>
      <c r="G1420" s="80"/>
      <c r="H1420" s="217"/>
      <c r="J1420" s="51"/>
      <c r="K1420" s="51"/>
      <c r="L1420" s="51"/>
      <c r="M1420" s="51"/>
      <c r="N1420" s="51"/>
      <c r="O1420" s="51"/>
      <c r="P1420" s="51"/>
    </row>
    <row r="1421" spans="1:16" s="50" customFormat="1">
      <c r="A1421" s="166"/>
      <c r="B1421" s="137"/>
      <c r="C1421" s="181" t="s">
        <v>754</v>
      </c>
      <c r="D1421" s="137"/>
      <c r="E1421" s="213">
        <v>1</v>
      </c>
      <c r="F1421" s="213" t="s">
        <v>156</v>
      </c>
      <c r="G1421" s="80"/>
      <c r="H1421" s="217">
        <f>+E1421*G1421</f>
        <v>0</v>
      </c>
      <c r="J1421" s="51"/>
      <c r="K1421" s="51"/>
      <c r="L1421" s="51"/>
      <c r="M1421" s="51"/>
      <c r="N1421" s="51"/>
      <c r="O1421" s="51"/>
      <c r="P1421" s="51"/>
    </row>
    <row r="1422" spans="1:16" s="50" customFormat="1">
      <c r="A1422" s="166"/>
      <c r="B1422" s="137"/>
      <c r="C1422" s="181" t="s">
        <v>771</v>
      </c>
      <c r="D1422" s="137"/>
      <c r="E1422" s="213"/>
      <c r="F1422" s="213"/>
      <c r="G1422" s="80"/>
      <c r="H1422" s="217"/>
      <c r="J1422" s="51"/>
      <c r="K1422" s="51"/>
      <c r="L1422" s="51"/>
      <c r="M1422" s="51"/>
      <c r="N1422" s="51"/>
      <c r="O1422" s="51"/>
      <c r="P1422" s="51"/>
    </row>
    <row r="1423" spans="1:16" s="50" customFormat="1">
      <c r="A1423" s="166"/>
      <c r="B1423" s="137"/>
      <c r="C1423" s="181" t="s">
        <v>772</v>
      </c>
      <c r="D1423" s="137"/>
      <c r="E1423" s="213"/>
      <c r="F1423" s="213"/>
      <c r="G1423" s="80"/>
      <c r="H1423" s="217"/>
      <c r="J1423" s="51"/>
      <c r="K1423" s="51"/>
      <c r="L1423" s="51"/>
      <c r="M1423" s="51"/>
      <c r="N1423" s="51"/>
      <c r="O1423" s="51"/>
      <c r="P1423" s="51"/>
    </row>
    <row r="1424" spans="1:16" s="50" customFormat="1">
      <c r="A1424" s="166"/>
      <c r="B1424" s="137"/>
      <c r="C1424" s="181" t="s">
        <v>757</v>
      </c>
      <c r="D1424" s="137"/>
      <c r="E1424" s="213"/>
      <c r="F1424" s="213"/>
      <c r="G1424" s="80"/>
      <c r="H1424" s="217"/>
      <c r="J1424" s="51"/>
      <c r="K1424" s="51"/>
      <c r="L1424" s="51"/>
      <c r="M1424" s="51"/>
      <c r="N1424" s="51"/>
      <c r="O1424" s="51"/>
      <c r="P1424" s="51"/>
    </row>
    <row r="1425" spans="1:16" s="50" customFormat="1">
      <c r="A1425" s="166"/>
      <c r="B1425" s="137"/>
      <c r="C1425" s="181" t="s">
        <v>758</v>
      </c>
      <c r="D1425" s="137"/>
      <c r="E1425" s="213"/>
      <c r="F1425" s="213"/>
      <c r="G1425" s="80"/>
      <c r="H1425" s="217"/>
      <c r="J1425" s="51"/>
      <c r="K1425" s="51"/>
      <c r="L1425" s="51"/>
      <c r="M1425" s="51"/>
      <c r="N1425" s="51"/>
      <c r="O1425" s="51"/>
      <c r="P1425" s="51"/>
    </row>
    <row r="1426" spans="1:16" s="50" customFormat="1">
      <c r="A1426" s="166"/>
      <c r="B1426" s="137"/>
      <c r="C1426" s="181" t="s">
        <v>773</v>
      </c>
      <c r="D1426" s="137"/>
      <c r="E1426" s="213"/>
      <c r="F1426" s="213"/>
      <c r="G1426" s="80"/>
      <c r="H1426" s="217"/>
      <c r="J1426" s="51"/>
      <c r="K1426" s="51"/>
      <c r="L1426" s="51"/>
      <c r="M1426" s="51"/>
      <c r="N1426" s="51"/>
      <c r="O1426" s="51"/>
      <c r="P1426" s="51"/>
    </row>
    <row r="1427" spans="1:16" s="50" customFormat="1" ht="28.5">
      <c r="A1427" s="166"/>
      <c r="B1427" s="137"/>
      <c r="C1427" s="181" t="s">
        <v>760</v>
      </c>
      <c r="D1427" s="137"/>
      <c r="E1427" s="213"/>
      <c r="F1427" s="213"/>
      <c r="G1427" s="80"/>
      <c r="H1427" s="217"/>
      <c r="J1427" s="51"/>
      <c r="K1427" s="51"/>
      <c r="L1427" s="51"/>
      <c r="M1427" s="51"/>
      <c r="N1427" s="51"/>
      <c r="O1427" s="51"/>
      <c r="P1427" s="51"/>
    </row>
    <row r="1428" spans="1:16" s="50" customFormat="1" ht="28.5">
      <c r="A1428" s="166"/>
      <c r="B1428" s="137"/>
      <c r="C1428" s="181" t="s">
        <v>761</v>
      </c>
      <c r="D1428" s="137"/>
      <c r="E1428" s="213"/>
      <c r="F1428" s="213"/>
      <c r="G1428" s="80"/>
      <c r="H1428" s="217"/>
      <c r="J1428" s="51"/>
      <c r="K1428" s="51"/>
      <c r="L1428" s="51"/>
      <c r="M1428" s="51"/>
      <c r="N1428" s="51"/>
      <c r="O1428" s="51"/>
      <c r="P1428" s="51"/>
    </row>
    <row r="1429" spans="1:16" s="50" customFormat="1">
      <c r="A1429" s="166"/>
      <c r="B1429" s="137"/>
      <c r="C1429" s="181" t="s">
        <v>762</v>
      </c>
      <c r="D1429" s="137"/>
      <c r="E1429" s="213"/>
      <c r="F1429" s="213"/>
      <c r="G1429" s="80"/>
      <c r="H1429" s="217"/>
      <c r="J1429" s="51"/>
      <c r="K1429" s="51"/>
      <c r="L1429" s="51"/>
      <c r="M1429" s="51"/>
      <c r="N1429" s="51"/>
      <c r="O1429" s="51"/>
      <c r="P1429" s="51"/>
    </row>
    <row r="1430" spans="1:16" s="50" customFormat="1" ht="28.5">
      <c r="A1430" s="166"/>
      <c r="B1430" s="137"/>
      <c r="C1430" s="181" t="s">
        <v>763</v>
      </c>
      <c r="D1430" s="137"/>
      <c r="E1430" s="213"/>
      <c r="F1430" s="213"/>
      <c r="G1430" s="80"/>
      <c r="H1430" s="217"/>
      <c r="J1430" s="51"/>
      <c r="K1430" s="51"/>
      <c r="L1430" s="51"/>
      <c r="M1430" s="51"/>
      <c r="N1430" s="51"/>
      <c r="O1430" s="51"/>
      <c r="P1430" s="51"/>
    </row>
    <row r="1431" spans="1:16" s="50" customFormat="1">
      <c r="A1431" s="166"/>
      <c r="B1431" s="137"/>
      <c r="C1431" s="181" t="s">
        <v>764</v>
      </c>
      <c r="D1431" s="137"/>
      <c r="E1431" s="213"/>
      <c r="F1431" s="213"/>
      <c r="G1431" s="80"/>
      <c r="H1431" s="217"/>
      <c r="J1431" s="51"/>
      <c r="K1431" s="51"/>
      <c r="L1431" s="51"/>
      <c r="M1431" s="51"/>
      <c r="N1431" s="51"/>
      <c r="O1431" s="51"/>
      <c r="P1431" s="51"/>
    </row>
    <row r="1432" spans="1:16" s="50" customFormat="1">
      <c r="A1432" s="166"/>
      <c r="B1432" s="137"/>
      <c r="C1432" s="181" t="s">
        <v>765</v>
      </c>
      <c r="D1432" s="137"/>
      <c r="E1432" s="213"/>
      <c r="F1432" s="213"/>
      <c r="G1432" s="80"/>
      <c r="H1432" s="217"/>
      <c r="J1432" s="51"/>
      <c r="K1432" s="51"/>
      <c r="L1432" s="51"/>
      <c r="M1432" s="51"/>
      <c r="N1432" s="51"/>
      <c r="O1432" s="51"/>
      <c r="P1432" s="51"/>
    </row>
    <row r="1433" spans="1:16" s="50" customFormat="1" ht="28.5">
      <c r="A1433" s="166"/>
      <c r="B1433" s="137"/>
      <c r="C1433" s="181" t="s">
        <v>766</v>
      </c>
      <c r="D1433" s="137"/>
      <c r="E1433" s="213"/>
      <c r="F1433" s="213"/>
      <c r="G1433" s="80"/>
      <c r="H1433" s="217"/>
      <c r="J1433" s="51"/>
      <c r="K1433" s="51"/>
      <c r="L1433" s="51"/>
      <c r="M1433" s="51"/>
      <c r="N1433" s="51"/>
      <c r="O1433" s="51"/>
      <c r="P1433" s="51"/>
    </row>
    <row r="1434" spans="1:16" s="50" customFormat="1" ht="28.5">
      <c r="A1434" s="166"/>
      <c r="B1434" s="137"/>
      <c r="C1434" s="181" t="s">
        <v>767</v>
      </c>
      <c r="D1434" s="137"/>
      <c r="E1434" s="213"/>
      <c r="F1434" s="213"/>
      <c r="G1434" s="80"/>
      <c r="H1434" s="217"/>
      <c r="J1434" s="51"/>
      <c r="K1434" s="51"/>
      <c r="L1434" s="51"/>
      <c r="M1434" s="51"/>
      <c r="N1434" s="51"/>
      <c r="O1434" s="51"/>
      <c r="P1434" s="51"/>
    </row>
    <row r="1435" spans="1:16" s="50" customFormat="1">
      <c r="A1435" s="166"/>
      <c r="B1435" s="137"/>
      <c r="C1435" s="181" t="s">
        <v>768</v>
      </c>
      <c r="D1435" s="137"/>
      <c r="E1435" s="213"/>
      <c r="F1435" s="213"/>
      <c r="G1435" s="80"/>
      <c r="H1435" s="217"/>
      <c r="J1435" s="51"/>
      <c r="K1435" s="51"/>
      <c r="L1435" s="51"/>
      <c r="M1435" s="51"/>
      <c r="N1435" s="51"/>
      <c r="O1435" s="51"/>
      <c r="P1435" s="51"/>
    </row>
    <row r="1436" spans="1:16" s="50" customFormat="1">
      <c r="A1436" s="166"/>
      <c r="B1436" s="137"/>
      <c r="C1436" s="181"/>
      <c r="D1436" s="137"/>
      <c r="E1436" s="213"/>
      <c r="F1436" s="213"/>
      <c r="G1436" s="80"/>
      <c r="H1436" s="217"/>
      <c r="J1436" s="51"/>
      <c r="K1436" s="51"/>
      <c r="L1436" s="51"/>
      <c r="M1436" s="51"/>
      <c r="N1436" s="51"/>
      <c r="O1436" s="51"/>
      <c r="P1436" s="51"/>
    </row>
    <row r="1437" spans="1:16" s="50" customFormat="1">
      <c r="A1437" s="166">
        <v>2</v>
      </c>
      <c r="B1437" s="137">
        <v>5</v>
      </c>
      <c r="C1437" s="181" t="s">
        <v>774</v>
      </c>
      <c r="D1437" s="137"/>
      <c r="E1437" s="213"/>
      <c r="F1437" s="213"/>
      <c r="G1437" s="80"/>
      <c r="H1437" s="217"/>
      <c r="J1437" s="51"/>
      <c r="K1437" s="51"/>
      <c r="L1437" s="51"/>
      <c r="M1437" s="51"/>
      <c r="N1437" s="51"/>
      <c r="O1437" s="51"/>
      <c r="P1437" s="51"/>
    </row>
    <row r="1438" spans="1:16" s="50" customFormat="1">
      <c r="A1438" s="166"/>
      <c r="B1438" s="137"/>
      <c r="C1438" s="181" t="s">
        <v>850</v>
      </c>
      <c r="D1438" s="137"/>
      <c r="E1438" s="213">
        <v>4</v>
      </c>
      <c r="F1438" s="213" t="s">
        <v>156</v>
      </c>
      <c r="G1438" s="80"/>
      <c r="H1438" s="217">
        <f>+E1438*G1438</f>
        <v>0</v>
      </c>
      <c r="J1438" s="51"/>
      <c r="K1438" s="51"/>
      <c r="L1438" s="51"/>
      <c r="M1438" s="51"/>
      <c r="N1438" s="51"/>
      <c r="O1438" s="51"/>
      <c r="P1438" s="51"/>
    </row>
    <row r="1439" spans="1:16" s="50" customFormat="1">
      <c r="A1439" s="166"/>
      <c r="B1439" s="137"/>
      <c r="C1439" s="181" t="s">
        <v>778</v>
      </c>
      <c r="D1439" s="137"/>
      <c r="E1439" s="213"/>
      <c r="F1439" s="213"/>
      <c r="G1439" s="80"/>
      <c r="H1439" s="217"/>
      <c r="J1439" s="51"/>
      <c r="K1439" s="51"/>
      <c r="L1439" s="51"/>
      <c r="M1439" s="51"/>
      <c r="N1439" s="51"/>
      <c r="O1439" s="51"/>
      <c r="P1439" s="51"/>
    </row>
    <row r="1440" spans="1:16" s="50" customFormat="1">
      <c r="A1440" s="166"/>
      <c r="B1440" s="137"/>
      <c r="C1440" s="181" t="s">
        <v>775</v>
      </c>
      <c r="D1440" s="137"/>
      <c r="E1440" s="213"/>
      <c r="F1440" s="213"/>
      <c r="G1440" s="80"/>
      <c r="H1440" s="217"/>
      <c r="J1440" s="51"/>
      <c r="K1440" s="51"/>
      <c r="L1440" s="51"/>
      <c r="M1440" s="51"/>
      <c r="N1440" s="51"/>
      <c r="O1440" s="51"/>
      <c r="P1440" s="51"/>
    </row>
    <row r="1441" spans="1:16" s="50" customFormat="1">
      <c r="A1441" s="166"/>
      <c r="B1441" s="137"/>
      <c r="C1441" s="181" t="s">
        <v>776</v>
      </c>
      <c r="D1441" s="137"/>
      <c r="E1441" s="213"/>
      <c r="F1441" s="213"/>
      <c r="G1441" s="80"/>
      <c r="H1441" s="217"/>
      <c r="J1441" s="51"/>
      <c r="K1441" s="51"/>
      <c r="L1441" s="51"/>
      <c r="M1441" s="51"/>
      <c r="N1441" s="51"/>
      <c r="O1441" s="51"/>
      <c r="P1441" s="51"/>
    </row>
    <row r="1442" spans="1:16" s="50" customFormat="1">
      <c r="A1442" s="166"/>
      <c r="B1442" s="137"/>
      <c r="C1442" s="181" t="s">
        <v>758</v>
      </c>
      <c r="D1442" s="137"/>
      <c r="E1442" s="213"/>
      <c r="F1442" s="213"/>
      <c r="G1442" s="80"/>
      <c r="H1442" s="217"/>
      <c r="J1442" s="51"/>
      <c r="K1442" s="51"/>
      <c r="L1442" s="51"/>
      <c r="M1442" s="51"/>
      <c r="N1442" s="51"/>
      <c r="O1442" s="51"/>
      <c r="P1442" s="51"/>
    </row>
    <row r="1443" spans="1:16" s="50" customFormat="1" ht="28.5">
      <c r="A1443" s="166"/>
      <c r="B1443" s="137"/>
      <c r="C1443" s="181" t="s">
        <v>777</v>
      </c>
      <c r="D1443" s="137"/>
      <c r="E1443" s="213"/>
      <c r="F1443" s="213"/>
      <c r="G1443" s="80"/>
      <c r="H1443" s="217"/>
      <c r="J1443" s="51"/>
      <c r="K1443" s="51"/>
      <c r="L1443" s="51"/>
      <c r="M1443" s="51"/>
      <c r="N1443" s="51"/>
      <c r="O1443" s="51"/>
      <c r="P1443" s="51"/>
    </row>
    <row r="1444" spans="1:16" s="50" customFormat="1" ht="28.5">
      <c r="A1444" s="166"/>
      <c r="B1444" s="137"/>
      <c r="C1444" s="181" t="s">
        <v>760</v>
      </c>
      <c r="D1444" s="137"/>
      <c r="E1444" s="213"/>
      <c r="F1444" s="213"/>
      <c r="G1444" s="80"/>
      <c r="H1444" s="217"/>
      <c r="J1444" s="51"/>
      <c r="K1444" s="51"/>
      <c r="L1444" s="51"/>
      <c r="M1444" s="51"/>
      <c r="N1444" s="51"/>
      <c r="O1444" s="51"/>
      <c r="P1444" s="51"/>
    </row>
    <row r="1445" spans="1:16" s="50" customFormat="1" ht="28.5">
      <c r="A1445" s="166"/>
      <c r="B1445" s="137"/>
      <c r="C1445" s="181" t="s">
        <v>761</v>
      </c>
      <c r="D1445" s="137"/>
      <c r="E1445" s="213"/>
      <c r="F1445" s="213"/>
      <c r="G1445" s="80"/>
      <c r="H1445" s="217"/>
      <c r="J1445" s="51"/>
      <c r="K1445" s="51"/>
      <c r="L1445" s="51"/>
      <c r="M1445" s="51"/>
      <c r="N1445" s="51"/>
      <c r="O1445" s="51"/>
      <c r="P1445" s="51"/>
    </row>
    <row r="1446" spans="1:16" s="50" customFormat="1" ht="28.5">
      <c r="A1446" s="166"/>
      <c r="B1446" s="137"/>
      <c r="C1446" s="181" t="s">
        <v>779</v>
      </c>
      <c r="D1446" s="137"/>
      <c r="E1446" s="213"/>
      <c r="F1446" s="213"/>
      <c r="G1446" s="80"/>
      <c r="H1446" s="217"/>
      <c r="J1446" s="51"/>
      <c r="K1446" s="51"/>
      <c r="L1446" s="51"/>
      <c r="M1446" s="51"/>
      <c r="N1446" s="51"/>
      <c r="O1446" s="51"/>
      <c r="P1446" s="51"/>
    </row>
    <row r="1447" spans="1:16" s="50" customFormat="1" ht="28.5">
      <c r="A1447" s="166"/>
      <c r="B1447" s="137"/>
      <c r="C1447" s="181" t="s">
        <v>780</v>
      </c>
      <c r="D1447" s="137"/>
      <c r="E1447" s="213"/>
      <c r="F1447" s="213"/>
      <c r="G1447" s="80"/>
      <c r="H1447" s="217"/>
      <c r="J1447" s="51"/>
      <c r="K1447" s="51"/>
      <c r="L1447" s="51"/>
      <c r="M1447" s="51"/>
      <c r="N1447" s="51"/>
      <c r="O1447" s="51"/>
      <c r="P1447" s="51"/>
    </row>
    <row r="1448" spans="1:16" s="50" customFormat="1">
      <c r="A1448" s="166"/>
      <c r="B1448" s="137"/>
      <c r="C1448" s="181" t="s">
        <v>764</v>
      </c>
      <c r="D1448" s="137"/>
      <c r="E1448" s="213"/>
      <c r="F1448" s="213"/>
      <c r="G1448" s="80"/>
      <c r="H1448" s="217"/>
      <c r="J1448" s="51"/>
      <c r="K1448" s="51"/>
      <c r="L1448" s="51"/>
      <c r="M1448" s="51"/>
      <c r="N1448" s="51"/>
      <c r="O1448" s="51"/>
      <c r="P1448" s="51"/>
    </row>
    <row r="1449" spans="1:16" s="50" customFormat="1" ht="28.5">
      <c r="A1449" s="166"/>
      <c r="B1449" s="137"/>
      <c r="C1449" s="181" t="s">
        <v>781</v>
      </c>
      <c r="D1449" s="137"/>
      <c r="E1449" s="213"/>
      <c r="F1449" s="213"/>
      <c r="G1449" s="80"/>
      <c r="H1449" s="217"/>
      <c r="J1449" s="51"/>
      <c r="K1449" s="51"/>
      <c r="L1449" s="51"/>
      <c r="M1449" s="51"/>
      <c r="N1449" s="51"/>
      <c r="O1449" s="51"/>
      <c r="P1449" s="51"/>
    </row>
    <row r="1450" spans="1:16" s="50" customFormat="1" ht="28.5">
      <c r="A1450" s="166"/>
      <c r="B1450" s="137"/>
      <c r="C1450" s="181" t="s">
        <v>782</v>
      </c>
      <c r="D1450" s="137"/>
      <c r="E1450" s="213"/>
      <c r="F1450" s="213"/>
      <c r="G1450" s="80"/>
      <c r="H1450" s="217"/>
      <c r="J1450" s="51"/>
      <c r="K1450" s="51"/>
      <c r="L1450" s="51"/>
      <c r="M1450" s="51"/>
      <c r="N1450" s="51"/>
      <c r="O1450" s="51"/>
      <c r="P1450" s="51"/>
    </row>
    <row r="1451" spans="1:16" s="50" customFormat="1" ht="28.5">
      <c r="A1451" s="166"/>
      <c r="B1451" s="137"/>
      <c r="C1451" s="181" t="s">
        <v>767</v>
      </c>
      <c r="D1451" s="137"/>
      <c r="E1451" s="213"/>
      <c r="F1451" s="213"/>
      <c r="G1451" s="80"/>
      <c r="H1451" s="217"/>
      <c r="J1451" s="51"/>
      <c r="K1451" s="51"/>
      <c r="L1451" s="51"/>
      <c r="M1451" s="51"/>
      <c r="N1451" s="51"/>
      <c r="O1451" s="51"/>
      <c r="P1451" s="51"/>
    </row>
    <row r="1452" spans="1:16" s="50" customFormat="1">
      <c r="A1452" s="166"/>
      <c r="B1452" s="137"/>
      <c r="C1452" s="181" t="s">
        <v>768</v>
      </c>
      <c r="D1452" s="137"/>
      <c r="E1452" s="213"/>
      <c r="F1452" s="213"/>
      <c r="G1452" s="80"/>
      <c r="H1452" s="217"/>
      <c r="J1452" s="51"/>
      <c r="K1452" s="51"/>
      <c r="L1452" s="51"/>
      <c r="M1452" s="51"/>
      <c r="N1452" s="51"/>
      <c r="O1452" s="51"/>
      <c r="P1452" s="51"/>
    </row>
    <row r="1453" spans="1:16" s="50" customFormat="1">
      <c r="A1453" s="166"/>
      <c r="B1453" s="137"/>
      <c r="C1453" s="181"/>
      <c r="D1453" s="137"/>
      <c r="E1453" s="213"/>
      <c r="F1453" s="213"/>
      <c r="G1453" s="80"/>
      <c r="H1453" s="217"/>
      <c r="J1453" s="51"/>
      <c r="K1453" s="51"/>
      <c r="L1453" s="51"/>
      <c r="M1453" s="51"/>
      <c r="N1453" s="51"/>
      <c r="O1453" s="51"/>
      <c r="P1453" s="51"/>
    </row>
    <row r="1454" spans="1:16" s="50" customFormat="1">
      <c r="A1454" s="166">
        <v>2</v>
      </c>
      <c r="B1454" s="137">
        <v>6</v>
      </c>
      <c r="C1454" s="181" t="s">
        <v>774</v>
      </c>
      <c r="D1454" s="137"/>
      <c r="E1454" s="213"/>
      <c r="F1454" s="213"/>
      <c r="G1454" s="80"/>
      <c r="H1454" s="217"/>
      <c r="J1454" s="51"/>
      <c r="K1454" s="51"/>
      <c r="L1454" s="51"/>
      <c r="M1454" s="51"/>
      <c r="N1454" s="51"/>
      <c r="O1454" s="51"/>
      <c r="P1454" s="51"/>
    </row>
    <row r="1455" spans="1:16" s="50" customFormat="1">
      <c r="A1455" s="166"/>
      <c r="B1455" s="137"/>
      <c r="C1455" s="181" t="s">
        <v>851</v>
      </c>
      <c r="D1455" s="137"/>
      <c r="E1455" s="213">
        <v>4</v>
      </c>
      <c r="F1455" s="213" t="s">
        <v>156</v>
      </c>
      <c r="G1455" s="80"/>
      <c r="H1455" s="217">
        <f>+E1455*G1455</f>
        <v>0</v>
      </c>
      <c r="J1455" s="51"/>
      <c r="K1455" s="51"/>
      <c r="L1455" s="51"/>
      <c r="M1455" s="51"/>
      <c r="N1455" s="51"/>
      <c r="O1455" s="51"/>
      <c r="P1455" s="51"/>
    </row>
    <row r="1456" spans="1:16" s="50" customFormat="1">
      <c r="A1456" s="166"/>
      <c r="B1456" s="137"/>
      <c r="C1456" s="181" t="s">
        <v>778</v>
      </c>
      <c r="D1456" s="137"/>
      <c r="E1456" s="213"/>
      <c r="F1456" s="213"/>
      <c r="G1456" s="80"/>
      <c r="H1456" s="217"/>
      <c r="J1456" s="51"/>
      <c r="K1456" s="51"/>
      <c r="L1456" s="51"/>
      <c r="M1456" s="51"/>
      <c r="N1456" s="51"/>
      <c r="O1456" s="51"/>
      <c r="P1456" s="51"/>
    </row>
    <row r="1457" spans="1:16" s="50" customFormat="1">
      <c r="A1457" s="166"/>
      <c r="B1457" s="137"/>
      <c r="C1457" s="181" t="s">
        <v>775</v>
      </c>
      <c r="D1457" s="137"/>
      <c r="E1457" s="213"/>
      <c r="F1457" s="213"/>
      <c r="G1457" s="80"/>
      <c r="H1457" s="217"/>
      <c r="J1457" s="51"/>
      <c r="K1457" s="51"/>
      <c r="L1457" s="51"/>
      <c r="M1457" s="51"/>
      <c r="N1457" s="51"/>
      <c r="O1457" s="51"/>
      <c r="P1457" s="51"/>
    </row>
    <row r="1458" spans="1:16" s="50" customFormat="1">
      <c r="A1458" s="166"/>
      <c r="B1458" s="137"/>
      <c r="C1458" s="181" t="s">
        <v>776</v>
      </c>
      <c r="D1458" s="137"/>
      <c r="E1458" s="213"/>
      <c r="F1458" s="213"/>
      <c r="G1458" s="80"/>
      <c r="H1458" s="217"/>
      <c r="J1458" s="51"/>
      <c r="K1458" s="51"/>
      <c r="L1458" s="51"/>
      <c r="M1458" s="51"/>
      <c r="N1458" s="51"/>
      <c r="O1458" s="51"/>
      <c r="P1458" s="51"/>
    </row>
    <row r="1459" spans="1:16" s="50" customFormat="1">
      <c r="A1459" s="166"/>
      <c r="B1459" s="137"/>
      <c r="C1459" s="181" t="s">
        <v>758</v>
      </c>
      <c r="D1459" s="137"/>
      <c r="E1459" s="213"/>
      <c r="F1459" s="213"/>
      <c r="G1459" s="80"/>
      <c r="H1459" s="217"/>
      <c r="J1459" s="51"/>
      <c r="K1459" s="51"/>
      <c r="L1459" s="51"/>
      <c r="M1459" s="51"/>
      <c r="N1459" s="51"/>
      <c r="O1459" s="51"/>
      <c r="P1459" s="51"/>
    </row>
    <row r="1460" spans="1:16" s="50" customFormat="1" ht="28.5">
      <c r="A1460" s="166"/>
      <c r="B1460" s="137"/>
      <c r="C1460" s="181" t="s">
        <v>777</v>
      </c>
      <c r="D1460" s="137"/>
      <c r="E1460" s="213"/>
      <c r="F1460" s="213"/>
      <c r="G1460" s="80"/>
      <c r="H1460" s="217"/>
      <c r="J1460" s="51"/>
      <c r="K1460" s="51"/>
      <c r="L1460" s="51"/>
      <c r="M1460" s="51"/>
      <c r="N1460" s="51"/>
      <c r="O1460" s="51"/>
      <c r="P1460" s="51"/>
    </row>
    <row r="1461" spans="1:16" s="50" customFormat="1" ht="28.5">
      <c r="A1461" s="166"/>
      <c r="B1461" s="137"/>
      <c r="C1461" s="181" t="s">
        <v>760</v>
      </c>
      <c r="D1461" s="137"/>
      <c r="E1461" s="213"/>
      <c r="F1461" s="213"/>
      <c r="G1461" s="80"/>
      <c r="H1461" s="217"/>
      <c r="J1461" s="51"/>
      <c r="K1461" s="51"/>
      <c r="L1461" s="51"/>
      <c r="M1461" s="51"/>
      <c r="N1461" s="51"/>
      <c r="O1461" s="51"/>
      <c r="P1461" s="51"/>
    </row>
    <row r="1462" spans="1:16" s="50" customFormat="1" ht="28.5">
      <c r="A1462" s="166"/>
      <c r="B1462" s="137"/>
      <c r="C1462" s="181" t="s">
        <v>761</v>
      </c>
      <c r="D1462" s="137"/>
      <c r="E1462" s="213"/>
      <c r="F1462" s="213"/>
      <c r="G1462" s="80"/>
      <c r="H1462" s="217"/>
      <c r="J1462" s="51"/>
      <c r="K1462" s="51"/>
      <c r="L1462" s="51"/>
      <c r="M1462" s="51"/>
      <c r="N1462" s="51"/>
      <c r="O1462" s="51"/>
      <c r="P1462" s="51"/>
    </row>
    <row r="1463" spans="1:16" s="50" customFormat="1" ht="28.5">
      <c r="A1463" s="166"/>
      <c r="B1463" s="137"/>
      <c r="C1463" s="181" t="s">
        <v>779</v>
      </c>
      <c r="D1463" s="137"/>
      <c r="E1463" s="213"/>
      <c r="F1463" s="213"/>
      <c r="G1463" s="80"/>
      <c r="H1463" s="217"/>
      <c r="J1463" s="51"/>
      <c r="K1463" s="51"/>
      <c r="L1463" s="51"/>
      <c r="M1463" s="51"/>
      <c r="N1463" s="51"/>
      <c r="O1463" s="51"/>
      <c r="P1463" s="51"/>
    </row>
    <row r="1464" spans="1:16" s="50" customFormat="1" ht="28.5">
      <c r="A1464" s="166"/>
      <c r="B1464" s="137"/>
      <c r="C1464" s="181" t="s">
        <v>780</v>
      </c>
      <c r="D1464" s="137"/>
      <c r="E1464" s="213"/>
      <c r="F1464" s="213"/>
      <c r="G1464" s="80"/>
      <c r="H1464" s="217"/>
      <c r="J1464" s="51"/>
      <c r="K1464" s="51"/>
      <c r="L1464" s="51"/>
      <c r="M1464" s="51"/>
      <c r="N1464" s="51"/>
      <c r="O1464" s="51"/>
      <c r="P1464" s="51"/>
    </row>
    <row r="1465" spans="1:16" s="50" customFormat="1">
      <c r="A1465" s="166"/>
      <c r="B1465" s="137"/>
      <c r="C1465" s="181" t="s">
        <v>764</v>
      </c>
      <c r="D1465" s="137"/>
      <c r="E1465" s="213"/>
      <c r="F1465" s="213"/>
      <c r="G1465" s="80"/>
      <c r="H1465" s="217"/>
      <c r="J1465" s="51"/>
      <c r="K1465" s="51"/>
      <c r="L1465" s="51"/>
      <c r="M1465" s="51"/>
      <c r="N1465" s="51"/>
      <c r="O1465" s="51"/>
      <c r="P1465" s="51"/>
    </row>
    <row r="1466" spans="1:16" s="50" customFormat="1" ht="28.5">
      <c r="A1466" s="166"/>
      <c r="B1466" s="137"/>
      <c r="C1466" s="181" t="s">
        <v>852</v>
      </c>
      <c r="D1466" s="137"/>
      <c r="E1466" s="213"/>
      <c r="F1466" s="213"/>
      <c r="G1466" s="80"/>
      <c r="H1466" s="217"/>
      <c r="J1466" s="51"/>
      <c r="K1466" s="51"/>
      <c r="L1466" s="51"/>
      <c r="M1466" s="51"/>
      <c r="N1466" s="51"/>
      <c r="O1466" s="51"/>
      <c r="P1466" s="51"/>
    </row>
    <row r="1467" spans="1:16" s="50" customFormat="1" ht="28.5">
      <c r="A1467" s="166"/>
      <c r="B1467" s="137"/>
      <c r="C1467" s="181" t="s">
        <v>782</v>
      </c>
      <c r="D1467" s="137"/>
      <c r="E1467" s="213"/>
      <c r="F1467" s="213"/>
      <c r="G1467" s="80"/>
      <c r="H1467" s="217"/>
      <c r="J1467" s="51"/>
      <c r="K1467" s="51"/>
      <c r="L1467" s="51"/>
      <c r="M1467" s="51"/>
      <c r="N1467" s="51"/>
      <c r="O1467" s="51"/>
      <c r="P1467" s="51"/>
    </row>
    <row r="1468" spans="1:16" s="50" customFormat="1" ht="28.5">
      <c r="A1468" s="166"/>
      <c r="B1468" s="137"/>
      <c r="C1468" s="181" t="s">
        <v>767</v>
      </c>
      <c r="D1468" s="137"/>
      <c r="E1468" s="213"/>
      <c r="F1468" s="213"/>
      <c r="G1468" s="80"/>
      <c r="H1468" s="217"/>
      <c r="J1468" s="51"/>
      <c r="K1468" s="51"/>
      <c r="L1468" s="51"/>
      <c r="M1468" s="51"/>
      <c r="N1468" s="51"/>
      <c r="O1468" s="51"/>
      <c r="P1468" s="51"/>
    </row>
    <row r="1469" spans="1:16" s="50" customFormat="1">
      <c r="A1469" s="166"/>
      <c r="B1469" s="137"/>
      <c r="C1469" s="181" t="s">
        <v>768</v>
      </c>
      <c r="D1469" s="137"/>
      <c r="E1469" s="213"/>
      <c r="F1469" s="213"/>
      <c r="G1469" s="80"/>
      <c r="H1469" s="217"/>
      <c r="J1469" s="51"/>
      <c r="K1469" s="51"/>
      <c r="L1469" s="51"/>
      <c r="M1469" s="51"/>
      <c r="N1469" s="51"/>
      <c r="O1469" s="51"/>
      <c r="P1469" s="51"/>
    </row>
    <row r="1470" spans="1:16" s="50" customFormat="1">
      <c r="A1470" s="166"/>
      <c r="B1470" s="137"/>
      <c r="C1470" s="181"/>
      <c r="D1470" s="137"/>
      <c r="E1470" s="213"/>
      <c r="F1470" s="213"/>
      <c r="G1470" s="80"/>
      <c r="H1470" s="217"/>
      <c r="J1470" s="51"/>
      <c r="K1470" s="51"/>
      <c r="L1470" s="51"/>
      <c r="M1470" s="51"/>
      <c r="N1470" s="51"/>
      <c r="O1470" s="51"/>
      <c r="P1470" s="51"/>
    </row>
    <row r="1471" spans="1:16" s="50" customFormat="1">
      <c r="A1471" s="166">
        <v>2</v>
      </c>
      <c r="B1471" s="137">
        <v>7</v>
      </c>
      <c r="C1471" s="181" t="s">
        <v>853</v>
      </c>
      <c r="D1471" s="137"/>
      <c r="E1471" s="213"/>
      <c r="F1471" s="213"/>
      <c r="G1471" s="80"/>
      <c r="H1471" s="217"/>
      <c r="J1471" s="51"/>
      <c r="K1471" s="51"/>
      <c r="L1471" s="51"/>
      <c r="M1471" s="51"/>
      <c r="N1471" s="51"/>
      <c r="O1471" s="51"/>
      <c r="P1471" s="51"/>
    </row>
    <row r="1472" spans="1:16" s="50" customFormat="1">
      <c r="A1472" s="166"/>
      <c r="B1472" s="137"/>
      <c r="C1472" s="181" t="s">
        <v>754</v>
      </c>
      <c r="D1472" s="137"/>
      <c r="E1472" s="213">
        <v>1</v>
      </c>
      <c r="F1472" s="213" t="s">
        <v>156</v>
      </c>
      <c r="G1472" s="80"/>
      <c r="H1472" s="217">
        <f>+E1472*G1472</f>
        <v>0</v>
      </c>
      <c r="J1472" s="51"/>
      <c r="K1472" s="51"/>
      <c r="L1472" s="51"/>
      <c r="M1472" s="51"/>
      <c r="N1472" s="51"/>
      <c r="O1472" s="51"/>
      <c r="P1472" s="51"/>
    </row>
    <row r="1473" spans="1:16" s="50" customFormat="1">
      <c r="A1473" s="166"/>
      <c r="B1473" s="137"/>
      <c r="C1473" s="181" t="s">
        <v>854</v>
      </c>
      <c r="D1473" s="137"/>
      <c r="E1473" s="213"/>
      <c r="F1473" s="213"/>
      <c r="G1473" s="80"/>
      <c r="H1473" s="217"/>
      <c r="J1473" s="51"/>
      <c r="K1473" s="51"/>
      <c r="L1473" s="51"/>
      <c r="M1473" s="51"/>
      <c r="N1473" s="51"/>
      <c r="O1473" s="51"/>
      <c r="P1473" s="51"/>
    </row>
    <row r="1474" spans="1:16" s="50" customFormat="1">
      <c r="A1474" s="166"/>
      <c r="B1474" s="137"/>
      <c r="C1474" s="181" t="s">
        <v>855</v>
      </c>
      <c r="D1474" s="137"/>
      <c r="E1474" s="213"/>
      <c r="F1474" s="213"/>
      <c r="G1474" s="80"/>
      <c r="H1474" s="217"/>
      <c r="J1474" s="51"/>
      <c r="K1474" s="51"/>
      <c r="L1474" s="51"/>
      <c r="M1474" s="51"/>
      <c r="N1474" s="51"/>
      <c r="O1474" s="51"/>
      <c r="P1474" s="51"/>
    </row>
    <row r="1475" spans="1:16" s="50" customFormat="1">
      <c r="A1475" s="166"/>
      <c r="B1475" s="137"/>
      <c r="C1475" s="181" t="s">
        <v>856</v>
      </c>
      <c r="D1475" s="137"/>
      <c r="E1475" s="213"/>
      <c r="F1475" s="213"/>
      <c r="G1475" s="80"/>
      <c r="H1475" s="217"/>
      <c r="J1475" s="51"/>
      <c r="K1475" s="51"/>
      <c r="L1475" s="51"/>
      <c r="M1475" s="51"/>
      <c r="N1475" s="51"/>
      <c r="O1475" s="51"/>
      <c r="P1475" s="51"/>
    </row>
    <row r="1476" spans="1:16" s="50" customFormat="1">
      <c r="A1476" s="166"/>
      <c r="B1476" s="137"/>
      <c r="C1476" s="181" t="s">
        <v>857</v>
      </c>
      <c r="D1476" s="137"/>
      <c r="E1476" s="213"/>
      <c r="F1476" s="213"/>
      <c r="G1476" s="80"/>
      <c r="H1476" s="217"/>
      <c r="J1476" s="51"/>
      <c r="K1476" s="51"/>
      <c r="L1476" s="51"/>
      <c r="M1476" s="51"/>
      <c r="N1476" s="51"/>
      <c r="O1476" s="51"/>
      <c r="P1476" s="51"/>
    </row>
    <row r="1477" spans="1:16" s="50" customFormat="1" ht="28.5">
      <c r="A1477" s="166"/>
      <c r="B1477" s="137"/>
      <c r="C1477" s="181" t="s">
        <v>858</v>
      </c>
      <c r="D1477" s="137"/>
      <c r="E1477" s="213"/>
      <c r="F1477" s="213"/>
      <c r="G1477" s="80"/>
      <c r="H1477" s="217"/>
      <c r="J1477" s="51"/>
      <c r="K1477" s="51"/>
      <c r="L1477" s="51"/>
      <c r="M1477" s="51"/>
      <c r="N1477" s="51"/>
      <c r="O1477" s="51"/>
      <c r="P1477" s="51"/>
    </row>
    <row r="1478" spans="1:16" s="50" customFormat="1" ht="28.5">
      <c r="A1478" s="166"/>
      <c r="B1478" s="137"/>
      <c r="C1478" s="181" t="s">
        <v>760</v>
      </c>
      <c r="D1478" s="137"/>
      <c r="E1478" s="213"/>
      <c r="F1478" s="213"/>
      <c r="G1478" s="80"/>
      <c r="H1478" s="217"/>
      <c r="J1478" s="51"/>
      <c r="K1478" s="51"/>
      <c r="L1478" s="51"/>
      <c r="M1478" s="51"/>
      <c r="N1478" s="51"/>
      <c r="O1478" s="51"/>
      <c r="P1478" s="51"/>
    </row>
    <row r="1479" spans="1:16" s="50" customFormat="1" ht="28.5">
      <c r="A1479" s="166"/>
      <c r="B1479" s="137"/>
      <c r="C1479" s="181" t="s">
        <v>761</v>
      </c>
      <c r="D1479" s="137"/>
      <c r="E1479" s="213"/>
      <c r="F1479" s="213"/>
      <c r="G1479" s="80"/>
      <c r="H1479" s="217"/>
      <c r="J1479" s="51"/>
      <c r="K1479" s="51"/>
      <c r="L1479" s="51"/>
      <c r="M1479" s="51"/>
      <c r="N1479" s="51"/>
      <c r="O1479" s="51"/>
      <c r="P1479" s="51"/>
    </row>
    <row r="1480" spans="1:16" s="50" customFormat="1" ht="28.5">
      <c r="A1480" s="166"/>
      <c r="B1480" s="137"/>
      <c r="C1480" s="181" t="s">
        <v>779</v>
      </c>
      <c r="D1480" s="137"/>
      <c r="E1480" s="213"/>
      <c r="F1480" s="213"/>
      <c r="G1480" s="80"/>
      <c r="H1480" s="217"/>
      <c r="J1480" s="51"/>
      <c r="K1480" s="51"/>
      <c r="L1480" s="51"/>
      <c r="M1480" s="51"/>
      <c r="N1480" s="51"/>
      <c r="O1480" s="51"/>
      <c r="P1480" s="51"/>
    </row>
    <row r="1481" spans="1:16" s="50" customFormat="1" ht="28.5">
      <c r="A1481" s="166"/>
      <c r="B1481" s="137"/>
      <c r="C1481" s="181" t="s">
        <v>780</v>
      </c>
      <c r="D1481" s="137"/>
      <c r="E1481" s="213"/>
      <c r="F1481" s="213"/>
      <c r="G1481" s="80"/>
      <c r="H1481" s="217"/>
      <c r="J1481" s="51"/>
      <c r="K1481" s="51"/>
      <c r="L1481" s="51"/>
      <c r="M1481" s="51"/>
      <c r="N1481" s="51"/>
      <c r="O1481" s="51"/>
      <c r="P1481" s="51"/>
    </row>
    <row r="1482" spans="1:16" s="50" customFormat="1">
      <c r="A1482" s="166"/>
      <c r="B1482" s="137"/>
      <c r="C1482" s="181" t="s">
        <v>764</v>
      </c>
      <c r="D1482" s="137"/>
      <c r="E1482" s="213"/>
      <c r="F1482" s="213"/>
      <c r="G1482" s="80"/>
      <c r="H1482" s="217"/>
      <c r="J1482" s="51"/>
      <c r="K1482" s="51"/>
      <c r="L1482" s="51"/>
      <c r="M1482" s="51"/>
      <c r="N1482" s="51"/>
      <c r="O1482" s="51"/>
      <c r="P1482" s="51"/>
    </row>
    <row r="1483" spans="1:16" s="50" customFormat="1" ht="28.5">
      <c r="A1483" s="166"/>
      <c r="B1483" s="137"/>
      <c r="C1483" s="181" t="s">
        <v>852</v>
      </c>
      <c r="D1483" s="137"/>
      <c r="E1483" s="213"/>
      <c r="F1483" s="213"/>
      <c r="G1483" s="80"/>
      <c r="H1483" s="217"/>
      <c r="J1483" s="51"/>
      <c r="K1483" s="51"/>
      <c r="L1483" s="51"/>
      <c r="M1483" s="51"/>
      <c r="N1483" s="51"/>
      <c r="O1483" s="51"/>
      <c r="P1483" s="51"/>
    </row>
    <row r="1484" spans="1:16" s="50" customFormat="1" ht="28.5">
      <c r="A1484" s="166"/>
      <c r="B1484" s="137"/>
      <c r="C1484" s="181" t="s">
        <v>782</v>
      </c>
      <c r="D1484" s="137"/>
      <c r="E1484" s="213"/>
      <c r="F1484" s="213"/>
      <c r="G1484" s="80"/>
      <c r="H1484" s="217"/>
      <c r="J1484" s="51"/>
      <c r="K1484" s="51"/>
      <c r="L1484" s="51"/>
      <c r="M1484" s="51"/>
      <c r="N1484" s="51"/>
      <c r="O1484" s="51"/>
      <c r="P1484" s="51"/>
    </row>
    <row r="1485" spans="1:16" s="50" customFormat="1" ht="28.5">
      <c r="A1485" s="166"/>
      <c r="B1485" s="137"/>
      <c r="C1485" s="181" t="s">
        <v>767</v>
      </c>
      <c r="D1485" s="137"/>
      <c r="E1485" s="213"/>
      <c r="F1485" s="213"/>
      <c r="G1485" s="80"/>
      <c r="H1485" s="217"/>
      <c r="J1485" s="51"/>
      <c r="K1485" s="51"/>
      <c r="L1485" s="51"/>
      <c r="M1485" s="51"/>
      <c r="N1485" s="51"/>
      <c r="O1485" s="51"/>
      <c r="P1485" s="51"/>
    </row>
    <row r="1486" spans="1:16" s="50" customFormat="1">
      <c r="A1486" s="166"/>
      <c r="B1486" s="137"/>
      <c r="C1486" s="181" t="s">
        <v>768</v>
      </c>
      <c r="D1486" s="137"/>
      <c r="E1486" s="213"/>
      <c r="F1486" s="213"/>
      <c r="G1486" s="80"/>
      <c r="H1486" s="217"/>
      <c r="J1486" s="51"/>
      <c r="K1486" s="51"/>
      <c r="L1486" s="51"/>
      <c r="M1486" s="51"/>
      <c r="N1486" s="51"/>
      <c r="O1486" s="51"/>
      <c r="P1486" s="51"/>
    </row>
    <row r="1487" spans="1:16" s="50" customFormat="1">
      <c r="A1487" s="166"/>
      <c r="B1487" s="137"/>
      <c r="C1487" s="181"/>
      <c r="D1487" s="137"/>
      <c r="E1487" s="213"/>
      <c r="F1487" s="213"/>
      <c r="G1487" s="80"/>
      <c r="H1487" s="217"/>
      <c r="J1487" s="51"/>
      <c r="K1487" s="51"/>
      <c r="L1487" s="51"/>
      <c r="M1487" s="51"/>
      <c r="N1487" s="51"/>
      <c r="O1487" s="51"/>
      <c r="P1487" s="51"/>
    </row>
    <row r="1488" spans="1:16" s="50" customFormat="1">
      <c r="A1488" s="166">
        <v>2</v>
      </c>
      <c r="B1488" s="137">
        <v>8</v>
      </c>
      <c r="C1488" s="181" t="s">
        <v>859</v>
      </c>
      <c r="D1488" s="137"/>
      <c r="E1488" s="213"/>
      <c r="F1488" s="213"/>
      <c r="G1488" s="80"/>
      <c r="H1488" s="217"/>
      <c r="J1488" s="51"/>
      <c r="K1488" s="51"/>
      <c r="L1488" s="51"/>
      <c r="M1488" s="51"/>
      <c r="N1488" s="51"/>
      <c r="O1488" s="51"/>
      <c r="P1488" s="51"/>
    </row>
    <row r="1489" spans="1:16" s="50" customFormat="1">
      <c r="A1489" s="166"/>
      <c r="B1489" s="137"/>
      <c r="C1489" s="181" t="s">
        <v>851</v>
      </c>
      <c r="D1489" s="137"/>
      <c r="E1489" s="213">
        <v>10</v>
      </c>
      <c r="F1489" s="213" t="s">
        <v>156</v>
      </c>
      <c r="G1489" s="80"/>
      <c r="H1489" s="217">
        <f>+E1489*G1489</f>
        <v>0</v>
      </c>
      <c r="J1489" s="51"/>
      <c r="K1489" s="51"/>
      <c r="L1489" s="51"/>
      <c r="M1489" s="51"/>
      <c r="N1489" s="51"/>
      <c r="O1489" s="51"/>
      <c r="P1489" s="51"/>
    </row>
    <row r="1490" spans="1:16" s="50" customFormat="1">
      <c r="A1490" s="166"/>
      <c r="B1490" s="137"/>
      <c r="C1490" s="181" t="s">
        <v>862</v>
      </c>
      <c r="D1490" s="137"/>
      <c r="E1490" s="213"/>
      <c r="F1490" s="213"/>
      <c r="G1490" s="80"/>
      <c r="H1490" s="217"/>
      <c r="J1490" s="51"/>
      <c r="K1490" s="51"/>
      <c r="L1490" s="51"/>
      <c r="M1490" s="51"/>
      <c r="N1490" s="51"/>
      <c r="O1490" s="51"/>
      <c r="P1490" s="51"/>
    </row>
    <row r="1491" spans="1:16" s="50" customFormat="1">
      <c r="A1491" s="166"/>
      <c r="B1491" s="137"/>
      <c r="C1491" s="181" t="s">
        <v>860</v>
      </c>
      <c r="D1491" s="137"/>
      <c r="E1491" s="213"/>
      <c r="F1491" s="213"/>
      <c r="G1491" s="80"/>
      <c r="H1491" s="217"/>
      <c r="J1491" s="51"/>
      <c r="K1491" s="51"/>
      <c r="L1491" s="51"/>
      <c r="M1491" s="51"/>
      <c r="N1491" s="51"/>
      <c r="O1491" s="51"/>
      <c r="P1491" s="51"/>
    </row>
    <row r="1492" spans="1:16" s="50" customFormat="1">
      <c r="A1492" s="166"/>
      <c r="B1492" s="137"/>
      <c r="C1492" s="181" t="s">
        <v>757</v>
      </c>
      <c r="D1492" s="137"/>
      <c r="E1492" s="213"/>
      <c r="F1492" s="213"/>
      <c r="G1492" s="80"/>
      <c r="H1492" s="217"/>
      <c r="J1492" s="51"/>
      <c r="K1492" s="51"/>
      <c r="L1492" s="51"/>
      <c r="M1492" s="51"/>
      <c r="N1492" s="51"/>
      <c r="O1492" s="51"/>
      <c r="P1492" s="51"/>
    </row>
    <row r="1493" spans="1:16" s="50" customFormat="1">
      <c r="A1493" s="166"/>
      <c r="B1493" s="137"/>
      <c r="C1493" s="181" t="s">
        <v>758</v>
      </c>
      <c r="D1493" s="137"/>
      <c r="E1493" s="213"/>
      <c r="F1493" s="213"/>
      <c r="G1493" s="80"/>
      <c r="H1493" s="217"/>
      <c r="J1493" s="51"/>
      <c r="K1493" s="51"/>
      <c r="L1493" s="51"/>
      <c r="M1493" s="51"/>
      <c r="N1493" s="51"/>
      <c r="O1493" s="51"/>
      <c r="P1493" s="51"/>
    </row>
    <row r="1494" spans="1:16" s="50" customFormat="1" ht="42.75">
      <c r="A1494" s="166"/>
      <c r="B1494" s="137"/>
      <c r="C1494" s="181" t="s">
        <v>861</v>
      </c>
      <c r="D1494" s="137"/>
      <c r="E1494" s="213"/>
      <c r="F1494" s="213"/>
      <c r="G1494" s="80"/>
      <c r="H1494" s="217"/>
      <c r="J1494" s="51"/>
      <c r="K1494" s="51"/>
      <c r="L1494" s="51"/>
      <c r="M1494" s="51"/>
      <c r="N1494" s="51"/>
      <c r="O1494" s="51"/>
      <c r="P1494" s="51"/>
    </row>
    <row r="1495" spans="1:16" s="50" customFormat="1" ht="28.5">
      <c r="A1495" s="166"/>
      <c r="B1495" s="137"/>
      <c r="C1495" s="181" t="s">
        <v>863</v>
      </c>
      <c r="D1495" s="137"/>
      <c r="E1495" s="213"/>
      <c r="F1495" s="213"/>
      <c r="G1495" s="80"/>
      <c r="H1495" s="217"/>
      <c r="J1495" s="51"/>
      <c r="K1495" s="51"/>
      <c r="L1495" s="51"/>
      <c r="M1495" s="51"/>
      <c r="N1495" s="51"/>
      <c r="O1495" s="51"/>
      <c r="P1495" s="51"/>
    </row>
    <row r="1496" spans="1:16" s="50" customFormat="1" ht="28.5">
      <c r="A1496" s="166"/>
      <c r="B1496" s="137"/>
      <c r="C1496" s="181" t="s">
        <v>761</v>
      </c>
      <c r="D1496" s="137"/>
      <c r="E1496" s="213"/>
      <c r="F1496" s="213"/>
      <c r="G1496" s="80"/>
      <c r="H1496" s="217"/>
      <c r="J1496" s="51"/>
      <c r="K1496" s="51"/>
      <c r="L1496" s="51"/>
      <c r="M1496" s="51"/>
      <c r="N1496" s="51"/>
      <c r="O1496" s="51"/>
      <c r="P1496" s="51"/>
    </row>
    <row r="1497" spans="1:16" s="50" customFormat="1" ht="28.5">
      <c r="A1497" s="166"/>
      <c r="B1497" s="137"/>
      <c r="C1497" s="181" t="s">
        <v>864</v>
      </c>
      <c r="D1497" s="137"/>
      <c r="E1497" s="213"/>
      <c r="F1497" s="213"/>
      <c r="G1497" s="80"/>
      <c r="H1497" s="217"/>
      <c r="J1497" s="51"/>
      <c r="K1497" s="51"/>
      <c r="L1497" s="51"/>
      <c r="M1497" s="51"/>
      <c r="N1497" s="51"/>
      <c r="O1497" s="51"/>
      <c r="P1497" s="51"/>
    </row>
    <row r="1498" spans="1:16" s="50" customFormat="1" ht="28.5">
      <c r="A1498" s="166"/>
      <c r="B1498" s="137"/>
      <c r="C1498" s="181" t="s">
        <v>780</v>
      </c>
      <c r="D1498" s="137"/>
      <c r="E1498" s="213"/>
      <c r="F1498" s="213"/>
      <c r="G1498" s="80"/>
      <c r="H1498" s="217"/>
      <c r="J1498" s="51"/>
      <c r="K1498" s="51"/>
      <c r="L1498" s="51"/>
      <c r="M1498" s="51"/>
      <c r="N1498" s="51"/>
      <c r="O1498" s="51"/>
      <c r="P1498" s="51"/>
    </row>
    <row r="1499" spans="1:16" s="50" customFormat="1" ht="42.75">
      <c r="A1499" s="166"/>
      <c r="B1499" s="137"/>
      <c r="C1499" s="181" t="s">
        <v>865</v>
      </c>
      <c r="D1499" s="137"/>
      <c r="E1499" s="213"/>
      <c r="F1499" s="213"/>
      <c r="G1499" s="80"/>
      <c r="H1499" s="217"/>
      <c r="J1499" s="51"/>
      <c r="K1499" s="51"/>
      <c r="L1499" s="51"/>
      <c r="M1499" s="51"/>
      <c r="N1499" s="51"/>
      <c r="O1499" s="51"/>
      <c r="P1499" s="51"/>
    </row>
    <row r="1500" spans="1:16" s="50" customFormat="1">
      <c r="A1500" s="166"/>
      <c r="B1500" s="137"/>
      <c r="C1500" s="181" t="s">
        <v>765</v>
      </c>
      <c r="D1500" s="137"/>
      <c r="E1500" s="213"/>
      <c r="F1500" s="213"/>
      <c r="G1500" s="80"/>
      <c r="H1500" s="217"/>
      <c r="J1500" s="51"/>
      <c r="K1500" s="51"/>
      <c r="L1500" s="51"/>
      <c r="M1500" s="51"/>
      <c r="N1500" s="51"/>
      <c r="O1500" s="51"/>
      <c r="P1500" s="51"/>
    </row>
    <row r="1501" spans="1:16" s="50" customFormat="1" ht="28.5">
      <c r="A1501" s="166"/>
      <c r="B1501" s="137"/>
      <c r="C1501" s="181" t="s">
        <v>782</v>
      </c>
      <c r="D1501" s="137"/>
      <c r="E1501" s="213"/>
      <c r="F1501" s="213"/>
      <c r="G1501" s="80"/>
      <c r="H1501" s="217"/>
      <c r="J1501" s="51"/>
      <c r="K1501" s="51"/>
      <c r="L1501" s="51"/>
      <c r="M1501" s="51"/>
      <c r="N1501" s="51"/>
      <c r="O1501" s="51"/>
      <c r="P1501" s="51"/>
    </row>
    <row r="1502" spans="1:16" s="50" customFormat="1" ht="28.5">
      <c r="A1502" s="166"/>
      <c r="B1502" s="137"/>
      <c r="C1502" s="181" t="s">
        <v>767</v>
      </c>
      <c r="D1502" s="137"/>
      <c r="E1502" s="213"/>
      <c r="F1502" s="213"/>
      <c r="G1502" s="80"/>
      <c r="H1502" s="217"/>
      <c r="J1502" s="51"/>
      <c r="K1502" s="51"/>
      <c r="L1502" s="51"/>
      <c r="M1502" s="51"/>
      <c r="N1502" s="51"/>
      <c r="O1502" s="51"/>
      <c r="P1502" s="51"/>
    </row>
    <row r="1503" spans="1:16" s="50" customFormat="1">
      <c r="A1503" s="166"/>
      <c r="B1503" s="137"/>
      <c r="C1503" s="181" t="s">
        <v>768</v>
      </c>
      <c r="D1503" s="137"/>
      <c r="E1503" s="213"/>
      <c r="F1503" s="213"/>
      <c r="G1503" s="80"/>
      <c r="H1503" s="217"/>
      <c r="J1503" s="51"/>
      <c r="K1503" s="51"/>
      <c r="L1503" s="51"/>
      <c r="M1503" s="51"/>
      <c r="N1503" s="51"/>
      <c r="O1503" s="51"/>
      <c r="P1503" s="51"/>
    </row>
    <row r="1504" spans="1:16" s="50" customFormat="1">
      <c r="A1504" s="166"/>
      <c r="B1504" s="137"/>
      <c r="C1504" s="181"/>
      <c r="D1504" s="137"/>
      <c r="E1504" s="213"/>
      <c r="F1504" s="213"/>
      <c r="G1504" s="80"/>
      <c r="H1504" s="217"/>
      <c r="J1504" s="51"/>
      <c r="K1504" s="51"/>
      <c r="L1504" s="51"/>
      <c r="M1504" s="51"/>
      <c r="N1504" s="51"/>
      <c r="O1504" s="51"/>
      <c r="P1504" s="51"/>
    </row>
    <row r="1505" spans="1:16" s="50" customFormat="1">
      <c r="A1505" s="166">
        <v>2</v>
      </c>
      <c r="B1505" s="137">
        <v>9</v>
      </c>
      <c r="C1505" s="181" t="s">
        <v>859</v>
      </c>
      <c r="D1505" s="137"/>
      <c r="E1505" s="213"/>
      <c r="F1505" s="213"/>
      <c r="G1505" s="80"/>
      <c r="H1505" s="217"/>
      <c r="J1505" s="51"/>
      <c r="K1505" s="51"/>
      <c r="L1505" s="51"/>
      <c r="M1505" s="51"/>
      <c r="N1505" s="51"/>
      <c r="O1505" s="51"/>
      <c r="P1505" s="51"/>
    </row>
    <row r="1506" spans="1:16" s="50" customFormat="1">
      <c r="A1506" s="166"/>
      <c r="B1506" s="137"/>
      <c r="C1506" s="181" t="s">
        <v>866</v>
      </c>
      <c r="D1506" s="137"/>
      <c r="E1506" s="213">
        <v>7</v>
      </c>
      <c r="F1506" s="213" t="s">
        <v>156</v>
      </c>
      <c r="G1506" s="80"/>
      <c r="H1506" s="217">
        <f>+E1506*G1506</f>
        <v>0</v>
      </c>
      <c r="J1506" s="51"/>
      <c r="K1506" s="51"/>
      <c r="L1506" s="51"/>
      <c r="M1506" s="51"/>
      <c r="N1506" s="51"/>
      <c r="O1506" s="51"/>
      <c r="P1506" s="51"/>
    </row>
    <row r="1507" spans="1:16" s="50" customFormat="1">
      <c r="A1507" s="166"/>
      <c r="B1507" s="137"/>
      <c r="C1507" s="181" t="s">
        <v>867</v>
      </c>
      <c r="D1507" s="137"/>
      <c r="E1507" s="213"/>
      <c r="F1507" s="213"/>
      <c r="G1507" s="80"/>
      <c r="H1507" s="217"/>
      <c r="J1507" s="51"/>
      <c r="K1507" s="51"/>
      <c r="L1507" s="51"/>
      <c r="M1507" s="51"/>
      <c r="N1507" s="51"/>
      <c r="O1507" s="51"/>
      <c r="P1507" s="51"/>
    </row>
    <row r="1508" spans="1:16" s="50" customFormat="1">
      <c r="A1508" s="166"/>
      <c r="B1508" s="137"/>
      <c r="C1508" s="181" t="s">
        <v>860</v>
      </c>
      <c r="D1508" s="137"/>
      <c r="E1508" s="213"/>
      <c r="F1508" s="213"/>
      <c r="G1508" s="80"/>
      <c r="H1508" s="217"/>
      <c r="J1508" s="51"/>
      <c r="K1508" s="51"/>
      <c r="L1508" s="51"/>
      <c r="M1508" s="51"/>
      <c r="N1508" s="51"/>
      <c r="O1508" s="51"/>
      <c r="P1508" s="51"/>
    </row>
    <row r="1509" spans="1:16" s="50" customFormat="1">
      <c r="A1509" s="166"/>
      <c r="B1509" s="137"/>
      <c r="C1509" s="181" t="s">
        <v>757</v>
      </c>
      <c r="D1509" s="137"/>
      <c r="E1509" s="213"/>
      <c r="F1509" s="213"/>
      <c r="G1509" s="80"/>
      <c r="H1509" s="217"/>
      <c r="J1509" s="51"/>
      <c r="K1509" s="51"/>
      <c r="L1509" s="51"/>
      <c r="M1509" s="51"/>
      <c r="N1509" s="51"/>
      <c r="O1509" s="51"/>
      <c r="P1509" s="51"/>
    </row>
    <row r="1510" spans="1:16" s="50" customFormat="1">
      <c r="A1510" s="166"/>
      <c r="B1510" s="137"/>
      <c r="C1510" s="181" t="s">
        <v>758</v>
      </c>
      <c r="D1510" s="137"/>
      <c r="E1510" s="213"/>
      <c r="F1510" s="213"/>
      <c r="G1510" s="80"/>
      <c r="H1510" s="217"/>
      <c r="J1510" s="51"/>
      <c r="K1510" s="51"/>
      <c r="L1510" s="51"/>
      <c r="M1510" s="51"/>
      <c r="N1510" s="51"/>
      <c r="O1510" s="51"/>
      <c r="P1510" s="51"/>
    </row>
    <row r="1511" spans="1:16" s="50" customFormat="1" ht="42.75">
      <c r="A1511" s="166"/>
      <c r="B1511" s="137"/>
      <c r="C1511" s="181" t="s">
        <v>861</v>
      </c>
      <c r="D1511" s="137"/>
      <c r="E1511" s="213"/>
      <c r="F1511" s="213"/>
      <c r="G1511" s="80"/>
      <c r="H1511" s="217"/>
      <c r="J1511" s="51"/>
      <c r="K1511" s="51"/>
      <c r="L1511" s="51"/>
      <c r="M1511" s="51"/>
      <c r="N1511" s="51"/>
      <c r="O1511" s="51"/>
      <c r="P1511" s="51"/>
    </row>
    <row r="1512" spans="1:16" s="50" customFormat="1" ht="28.5">
      <c r="A1512" s="166"/>
      <c r="B1512" s="137"/>
      <c r="C1512" s="181" t="s">
        <v>863</v>
      </c>
      <c r="D1512" s="137"/>
      <c r="E1512" s="213"/>
      <c r="F1512" s="213"/>
      <c r="G1512" s="80"/>
      <c r="H1512" s="217"/>
      <c r="J1512" s="51"/>
      <c r="K1512" s="51"/>
      <c r="L1512" s="51"/>
      <c r="M1512" s="51"/>
      <c r="N1512" s="51"/>
      <c r="O1512" s="51"/>
      <c r="P1512" s="51"/>
    </row>
    <row r="1513" spans="1:16" s="50" customFormat="1" ht="28.5">
      <c r="A1513" s="166"/>
      <c r="B1513" s="137"/>
      <c r="C1513" s="181" t="s">
        <v>761</v>
      </c>
      <c r="D1513" s="137"/>
      <c r="E1513" s="213"/>
      <c r="F1513" s="213"/>
      <c r="G1513" s="80"/>
      <c r="H1513" s="217"/>
      <c r="J1513" s="51"/>
      <c r="K1513" s="51"/>
      <c r="L1513" s="51"/>
      <c r="M1513" s="51"/>
      <c r="N1513" s="51"/>
      <c r="O1513" s="51"/>
      <c r="P1513" s="51"/>
    </row>
    <row r="1514" spans="1:16" s="50" customFormat="1" ht="28.5">
      <c r="A1514" s="166"/>
      <c r="B1514" s="137"/>
      <c r="C1514" s="181" t="s">
        <v>868</v>
      </c>
      <c r="D1514" s="137"/>
      <c r="E1514" s="213"/>
      <c r="F1514" s="213"/>
      <c r="G1514" s="80"/>
      <c r="H1514" s="217"/>
      <c r="J1514" s="51"/>
      <c r="K1514" s="51"/>
      <c r="L1514" s="51"/>
      <c r="M1514" s="51"/>
      <c r="N1514" s="51"/>
      <c r="O1514" s="51"/>
      <c r="P1514" s="51"/>
    </row>
    <row r="1515" spans="1:16" s="50" customFormat="1" ht="28.5">
      <c r="A1515" s="166"/>
      <c r="B1515" s="137"/>
      <c r="C1515" s="181" t="s">
        <v>780</v>
      </c>
      <c r="D1515" s="137"/>
      <c r="E1515" s="213"/>
      <c r="F1515" s="213"/>
      <c r="G1515" s="80"/>
      <c r="H1515" s="217"/>
      <c r="J1515" s="51"/>
      <c r="K1515" s="51"/>
      <c r="L1515" s="51"/>
      <c r="M1515" s="51"/>
      <c r="N1515" s="51"/>
      <c r="O1515" s="51"/>
      <c r="P1515" s="51"/>
    </row>
    <row r="1516" spans="1:16" s="50" customFormat="1" ht="42.75">
      <c r="A1516" s="166"/>
      <c r="B1516" s="137"/>
      <c r="C1516" s="181" t="s">
        <v>865</v>
      </c>
      <c r="D1516" s="137"/>
      <c r="E1516" s="213"/>
      <c r="F1516" s="213"/>
      <c r="G1516" s="80"/>
      <c r="H1516" s="217"/>
      <c r="J1516" s="51"/>
      <c r="K1516" s="51"/>
      <c r="L1516" s="51"/>
      <c r="M1516" s="51"/>
      <c r="N1516" s="51"/>
      <c r="O1516" s="51"/>
      <c r="P1516" s="51"/>
    </row>
    <row r="1517" spans="1:16" s="50" customFormat="1">
      <c r="A1517" s="166"/>
      <c r="B1517" s="137"/>
      <c r="C1517" s="181" t="s">
        <v>765</v>
      </c>
      <c r="D1517" s="137"/>
      <c r="E1517" s="213"/>
      <c r="F1517" s="213"/>
      <c r="G1517" s="80"/>
      <c r="H1517" s="217"/>
      <c r="J1517" s="51"/>
      <c r="K1517" s="51"/>
      <c r="L1517" s="51"/>
      <c r="M1517" s="51"/>
      <c r="N1517" s="51"/>
      <c r="O1517" s="51"/>
      <c r="P1517" s="51"/>
    </row>
    <row r="1518" spans="1:16" s="50" customFormat="1" ht="28.5">
      <c r="A1518" s="166"/>
      <c r="B1518" s="137"/>
      <c r="C1518" s="181" t="s">
        <v>782</v>
      </c>
      <c r="D1518" s="137"/>
      <c r="E1518" s="213"/>
      <c r="F1518" s="213"/>
      <c r="G1518" s="80"/>
      <c r="H1518" s="217"/>
      <c r="J1518" s="51"/>
      <c r="K1518" s="51"/>
      <c r="L1518" s="51"/>
      <c r="M1518" s="51"/>
      <c r="N1518" s="51"/>
      <c r="O1518" s="51"/>
      <c r="P1518" s="51"/>
    </row>
    <row r="1519" spans="1:16" s="50" customFormat="1" ht="28.5">
      <c r="A1519" s="166"/>
      <c r="B1519" s="137"/>
      <c r="C1519" s="181" t="s">
        <v>767</v>
      </c>
      <c r="D1519" s="137"/>
      <c r="E1519" s="213"/>
      <c r="F1519" s="213"/>
      <c r="G1519" s="80"/>
      <c r="H1519" s="217"/>
      <c r="J1519" s="51"/>
      <c r="K1519" s="51"/>
      <c r="L1519" s="51"/>
      <c r="M1519" s="51"/>
      <c r="N1519" s="51"/>
      <c r="O1519" s="51"/>
      <c r="P1519" s="51"/>
    </row>
    <row r="1520" spans="1:16" s="50" customFormat="1">
      <c r="A1520" s="166"/>
      <c r="B1520" s="137"/>
      <c r="C1520" s="181" t="s">
        <v>768</v>
      </c>
      <c r="D1520" s="137"/>
      <c r="E1520" s="213"/>
      <c r="F1520" s="213"/>
      <c r="G1520" s="80"/>
      <c r="H1520" s="217"/>
      <c r="J1520" s="51"/>
      <c r="K1520" s="51"/>
      <c r="L1520" s="51"/>
      <c r="M1520" s="51"/>
      <c r="N1520" s="51"/>
      <c r="O1520" s="51"/>
      <c r="P1520" s="51"/>
    </row>
    <row r="1521" spans="1:16" s="50" customFormat="1">
      <c r="A1521" s="166"/>
      <c r="B1521" s="137"/>
      <c r="C1521" s="181"/>
      <c r="D1521" s="137"/>
      <c r="E1521" s="213"/>
      <c r="F1521" s="213"/>
      <c r="G1521" s="80"/>
      <c r="H1521" s="217"/>
      <c r="J1521" s="51"/>
      <c r="K1521" s="51"/>
      <c r="L1521" s="51"/>
      <c r="M1521" s="51"/>
      <c r="N1521" s="51"/>
      <c r="O1521" s="51"/>
      <c r="P1521" s="51"/>
    </row>
    <row r="1522" spans="1:16" s="50" customFormat="1">
      <c r="A1522" s="166">
        <v>2</v>
      </c>
      <c r="B1522" s="137">
        <v>10</v>
      </c>
      <c r="C1522" s="181" t="s">
        <v>869</v>
      </c>
      <c r="D1522" s="137"/>
      <c r="E1522" s="213"/>
      <c r="F1522" s="213"/>
      <c r="G1522" s="80"/>
      <c r="H1522" s="217"/>
      <c r="J1522" s="51"/>
      <c r="K1522" s="51"/>
      <c r="L1522" s="51"/>
      <c r="M1522" s="51"/>
      <c r="N1522" s="51"/>
      <c r="O1522" s="51"/>
      <c r="P1522" s="51"/>
    </row>
    <row r="1523" spans="1:16" s="50" customFormat="1">
      <c r="A1523" s="166"/>
      <c r="B1523" s="137"/>
      <c r="C1523" s="181" t="s">
        <v>870</v>
      </c>
      <c r="D1523" s="137"/>
      <c r="E1523" s="213">
        <v>3</v>
      </c>
      <c r="F1523" s="213" t="s">
        <v>156</v>
      </c>
      <c r="G1523" s="80"/>
      <c r="H1523" s="217">
        <f>+E1523*G1523</f>
        <v>0</v>
      </c>
      <c r="J1523" s="51"/>
      <c r="K1523" s="51"/>
      <c r="L1523" s="51"/>
      <c r="M1523" s="51"/>
      <c r="N1523" s="51"/>
      <c r="O1523" s="51"/>
      <c r="P1523" s="51"/>
    </row>
    <row r="1524" spans="1:16" s="50" customFormat="1">
      <c r="A1524" s="166"/>
      <c r="B1524" s="137"/>
      <c r="C1524" s="181" t="s">
        <v>871</v>
      </c>
      <c r="D1524" s="137"/>
      <c r="E1524" s="213"/>
      <c r="F1524" s="213"/>
      <c r="G1524" s="80"/>
      <c r="H1524" s="217"/>
      <c r="J1524" s="51"/>
      <c r="K1524" s="51"/>
      <c r="L1524" s="51"/>
      <c r="M1524" s="51"/>
      <c r="N1524" s="51"/>
      <c r="O1524" s="51"/>
      <c r="P1524" s="51"/>
    </row>
    <row r="1525" spans="1:16" s="50" customFormat="1">
      <c r="A1525" s="166"/>
      <c r="B1525" s="137"/>
      <c r="C1525" s="181" t="s">
        <v>872</v>
      </c>
      <c r="D1525" s="137"/>
      <c r="E1525" s="213"/>
      <c r="F1525" s="213"/>
      <c r="G1525" s="80"/>
      <c r="H1525" s="217"/>
      <c r="J1525" s="51"/>
      <c r="K1525" s="51"/>
      <c r="L1525" s="51"/>
      <c r="M1525" s="51"/>
      <c r="N1525" s="51"/>
      <c r="O1525" s="51"/>
      <c r="P1525" s="51"/>
    </row>
    <row r="1526" spans="1:16" s="50" customFormat="1">
      <c r="A1526" s="166"/>
      <c r="B1526" s="137"/>
      <c r="C1526" s="181" t="s">
        <v>757</v>
      </c>
      <c r="D1526" s="137"/>
      <c r="E1526" s="213"/>
      <c r="F1526" s="213"/>
      <c r="G1526" s="80"/>
      <c r="H1526" s="217"/>
      <c r="J1526" s="51"/>
      <c r="K1526" s="51"/>
      <c r="L1526" s="51"/>
      <c r="M1526" s="51"/>
      <c r="N1526" s="51"/>
      <c r="O1526" s="51"/>
      <c r="P1526" s="51"/>
    </row>
    <row r="1527" spans="1:16" s="50" customFormat="1">
      <c r="A1527" s="166"/>
      <c r="B1527" s="137"/>
      <c r="C1527" s="181" t="s">
        <v>873</v>
      </c>
      <c r="D1527" s="137"/>
      <c r="E1527" s="213"/>
      <c r="F1527" s="213"/>
      <c r="G1527" s="80"/>
      <c r="H1527" s="217"/>
      <c r="J1527" s="51"/>
      <c r="K1527" s="51"/>
      <c r="L1527" s="51"/>
      <c r="M1527" s="51"/>
      <c r="N1527" s="51"/>
      <c r="O1527" s="51"/>
      <c r="P1527" s="51"/>
    </row>
    <row r="1528" spans="1:16" s="50" customFormat="1" ht="28.5">
      <c r="A1528" s="166"/>
      <c r="B1528" s="137"/>
      <c r="C1528" s="181" t="s">
        <v>874</v>
      </c>
      <c r="D1528" s="137"/>
      <c r="E1528" s="213"/>
      <c r="F1528" s="213"/>
      <c r="G1528" s="80"/>
      <c r="H1528" s="217"/>
      <c r="J1528" s="51"/>
      <c r="K1528" s="51"/>
      <c r="L1528" s="51"/>
      <c r="M1528" s="51"/>
      <c r="N1528" s="51"/>
      <c r="O1528" s="51"/>
      <c r="P1528" s="51"/>
    </row>
    <row r="1529" spans="1:16" s="50" customFormat="1" ht="28.5">
      <c r="A1529" s="166"/>
      <c r="B1529" s="137"/>
      <c r="C1529" s="181" t="s">
        <v>863</v>
      </c>
      <c r="D1529" s="137"/>
      <c r="E1529" s="213"/>
      <c r="F1529" s="213"/>
      <c r="G1529" s="80"/>
      <c r="H1529" s="217"/>
      <c r="J1529" s="51"/>
      <c r="K1529" s="51"/>
      <c r="L1529" s="51"/>
      <c r="M1529" s="51"/>
      <c r="N1529" s="51"/>
      <c r="O1529" s="51"/>
      <c r="P1529" s="51"/>
    </row>
    <row r="1530" spans="1:16" s="50" customFormat="1" ht="28.5">
      <c r="A1530" s="166"/>
      <c r="B1530" s="137"/>
      <c r="C1530" s="181" t="s">
        <v>761</v>
      </c>
      <c r="D1530" s="137"/>
      <c r="E1530" s="213"/>
      <c r="F1530" s="213"/>
      <c r="G1530" s="80"/>
      <c r="H1530" s="217"/>
      <c r="J1530" s="51"/>
      <c r="K1530" s="51"/>
      <c r="L1530" s="51"/>
      <c r="M1530" s="51"/>
      <c r="N1530" s="51"/>
      <c r="O1530" s="51"/>
      <c r="P1530" s="51"/>
    </row>
    <row r="1531" spans="1:16" s="50" customFormat="1" ht="28.5">
      <c r="A1531" s="166"/>
      <c r="B1531" s="137"/>
      <c r="C1531" s="181" t="s">
        <v>868</v>
      </c>
      <c r="D1531" s="137"/>
      <c r="E1531" s="213"/>
      <c r="F1531" s="213"/>
      <c r="G1531" s="80"/>
      <c r="H1531" s="217"/>
      <c r="J1531" s="51"/>
      <c r="K1531" s="51"/>
      <c r="L1531" s="51"/>
      <c r="M1531" s="51"/>
      <c r="N1531" s="51"/>
      <c r="O1531" s="51"/>
      <c r="P1531" s="51"/>
    </row>
    <row r="1532" spans="1:16" s="50" customFormat="1" ht="28.5">
      <c r="A1532" s="166"/>
      <c r="B1532" s="137"/>
      <c r="C1532" s="181" t="s">
        <v>780</v>
      </c>
      <c r="D1532" s="137"/>
      <c r="E1532" s="213"/>
      <c r="F1532" s="213"/>
      <c r="G1532" s="80"/>
      <c r="H1532" s="217"/>
      <c r="J1532" s="51"/>
      <c r="K1532" s="51"/>
      <c r="L1532" s="51"/>
      <c r="M1532" s="51"/>
      <c r="N1532" s="51"/>
      <c r="O1532" s="51"/>
      <c r="P1532" s="51"/>
    </row>
    <row r="1533" spans="1:16" s="50" customFormat="1">
      <c r="A1533" s="166"/>
      <c r="B1533" s="137"/>
      <c r="C1533" s="181" t="s">
        <v>764</v>
      </c>
      <c r="D1533" s="137"/>
      <c r="E1533" s="213"/>
      <c r="F1533" s="213"/>
      <c r="G1533" s="80"/>
      <c r="H1533" s="217"/>
      <c r="J1533" s="51"/>
      <c r="K1533" s="51"/>
      <c r="L1533" s="51"/>
      <c r="M1533" s="51"/>
      <c r="N1533" s="51"/>
      <c r="O1533" s="51"/>
      <c r="P1533" s="51"/>
    </row>
    <row r="1534" spans="1:16" s="50" customFormat="1">
      <c r="A1534" s="166"/>
      <c r="B1534" s="137"/>
      <c r="C1534" s="181" t="s">
        <v>765</v>
      </c>
      <c r="D1534" s="137"/>
      <c r="E1534" s="213"/>
      <c r="F1534" s="213"/>
      <c r="G1534" s="80"/>
      <c r="H1534" s="217"/>
      <c r="J1534" s="51"/>
      <c r="K1534" s="51"/>
      <c r="L1534" s="51"/>
      <c r="M1534" s="51"/>
      <c r="N1534" s="51"/>
      <c r="O1534" s="51"/>
      <c r="P1534" s="51"/>
    </row>
    <row r="1535" spans="1:16" s="50" customFormat="1" ht="28.5">
      <c r="A1535" s="166"/>
      <c r="B1535" s="137"/>
      <c r="C1535" s="181" t="s">
        <v>782</v>
      </c>
      <c r="D1535" s="137"/>
      <c r="E1535" s="213"/>
      <c r="F1535" s="213"/>
      <c r="G1535" s="80"/>
      <c r="H1535" s="217"/>
      <c r="J1535" s="51"/>
      <c r="K1535" s="51"/>
      <c r="L1535" s="51"/>
      <c r="M1535" s="51"/>
      <c r="N1535" s="51"/>
      <c r="O1535" s="51"/>
      <c r="P1535" s="51"/>
    </row>
    <row r="1536" spans="1:16" s="50" customFormat="1" ht="28.5">
      <c r="A1536" s="166"/>
      <c r="B1536" s="137"/>
      <c r="C1536" s="181" t="s">
        <v>767</v>
      </c>
      <c r="D1536" s="137"/>
      <c r="E1536" s="213"/>
      <c r="F1536" s="213"/>
      <c r="G1536" s="80"/>
      <c r="H1536" s="217"/>
      <c r="J1536" s="51"/>
      <c r="K1536" s="51"/>
      <c r="L1536" s="51"/>
      <c r="M1536" s="51"/>
      <c r="N1536" s="51"/>
      <c r="O1536" s="51"/>
      <c r="P1536" s="51"/>
    </row>
    <row r="1537" spans="1:16" s="50" customFormat="1">
      <c r="A1537" s="166"/>
      <c r="B1537" s="137"/>
      <c r="C1537" s="181" t="s">
        <v>768</v>
      </c>
      <c r="D1537" s="137"/>
      <c r="E1537" s="213"/>
      <c r="F1537" s="213"/>
      <c r="G1537" s="80"/>
      <c r="H1537" s="217"/>
      <c r="J1537" s="51"/>
      <c r="K1537" s="51"/>
      <c r="L1537" s="51"/>
      <c r="M1537" s="51"/>
      <c r="N1537" s="51"/>
      <c r="O1537" s="51"/>
      <c r="P1537" s="51"/>
    </row>
    <row r="1538" spans="1:16" s="50" customFormat="1">
      <c r="A1538" s="166"/>
      <c r="B1538" s="137"/>
      <c r="C1538" s="181"/>
      <c r="D1538" s="137"/>
      <c r="E1538" s="213"/>
      <c r="F1538" s="213"/>
      <c r="G1538" s="80"/>
      <c r="H1538" s="217"/>
      <c r="J1538" s="51"/>
      <c r="K1538" s="51"/>
      <c r="L1538" s="51"/>
      <c r="M1538" s="51"/>
      <c r="N1538" s="51"/>
      <c r="O1538" s="51"/>
      <c r="P1538" s="51"/>
    </row>
    <row r="1539" spans="1:16" s="50" customFormat="1">
      <c r="A1539" s="166">
        <v>2</v>
      </c>
      <c r="B1539" s="137">
        <v>11</v>
      </c>
      <c r="C1539" s="181" t="s">
        <v>875</v>
      </c>
      <c r="D1539" s="137"/>
      <c r="E1539" s="213"/>
      <c r="F1539" s="213"/>
      <c r="G1539" s="80"/>
      <c r="H1539" s="217"/>
      <c r="J1539" s="51"/>
      <c r="K1539" s="51"/>
      <c r="L1539" s="51"/>
      <c r="M1539" s="51"/>
      <c r="N1539" s="51"/>
      <c r="O1539" s="51"/>
      <c r="P1539" s="51"/>
    </row>
    <row r="1540" spans="1:16" s="50" customFormat="1">
      <c r="A1540" s="166"/>
      <c r="B1540" s="137"/>
      <c r="C1540" s="181" t="s">
        <v>754</v>
      </c>
      <c r="D1540" s="137"/>
      <c r="E1540" s="213">
        <v>1</v>
      </c>
      <c r="F1540" s="213" t="s">
        <v>156</v>
      </c>
      <c r="G1540" s="80"/>
      <c r="H1540" s="217">
        <f>+E1540*G1540</f>
        <v>0</v>
      </c>
      <c r="J1540" s="51"/>
      <c r="K1540" s="51"/>
      <c r="L1540" s="51"/>
      <c r="M1540" s="51"/>
      <c r="N1540" s="51"/>
      <c r="O1540" s="51"/>
      <c r="P1540" s="51"/>
    </row>
    <row r="1541" spans="1:16" s="50" customFormat="1">
      <c r="A1541" s="166"/>
      <c r="B1541" s="137"/>
      <c r="C1541" s="181" t="s">
        <v>876</v>
      </c>
      <c r="D1541" s="137"/>
      <c r="E1541" s="213"/>
      <c r="F1541" s="213"/>
      <c r="G1541" s="80"/>
      <c r="H1541" s="217"/>
      <c r="J1541" s="51"/>
      <c r="K1541" s="51"/>
      <c r="L1541" s="51"/>
      <c r="M1541" s="51"/>
      <c r="N1541" s="51"/>
      <c r="O1541" s="51"/>
      <c r="P1541" s="51"/>
    </row>
    <row r="1542" spans="1:16" s="50" customFormat="1">
      <c r="A1542" s="166"/>
      <c r="B1542" s="137"/>
      <c r="C1542" s="181" t="s">
        <v>877</v>
      </c>
      <c r="D1542" s="137"/>
      <c r="E1542" s="213"/>
      <c r="F1542" s="213"/>
      <c r="G1542" s="80"/>
      <c r="H1542" s="217"/>
      <c r="J1542" s="51"/>
      <c r="K1542" s="51"/>
      <c r="L1542" s="51"/>
      <c r="M1542" s="51"/>
      <c r="N1542" s="51"/>
      <c r="O1542" s="51"/>
      <c r="P1542" s="51"/>
    </row>
    <row r="1543" spans="1:16" s="50" customFormat="1">
      <c r="A1543" s="166"/>
      <c r="B1543" s="137"/>
      <c r="C1543" s="181" t="s">
        <v>757</v>
      </c>
      <c r="D1543" s="137"/>
      <c r="E1543" s="213"/>
      <c r="F1543" s="213"/>
      <c r="G1543" s="80"/>
      <c r="H1543" s="217"/>
      <c r="J1543" s="51"/>
      <c r="K1543" s="51"/>
      <c r="L1543" s="51"/>
      <c r="M1543" s="51"/>
      <c r="N1543" s="51"/>
      <c r="O1543" s="51"/>
      <c r="P1543" s="51"/>
    </row>
    <row r="1544" spans="1:16" s="50" customFormat="1">
      <c r="A1544" s="166"/>
      <c r="B1544" s="137"/>
      <c r="C1544" s="181" t="s">
        <v>758</v>
      </c>
      <c r="D1544" s="137"/>
      <c r="E1544" s="213"/>
      <c r="F1544" s="213"/>
      <c r="G1544" s="80"/>
      <c r="H1544" s="217"/>
      <c r="J1544" s="51"/>
      <c r="K1544" s="51"/>
      <c r="L1544" s="51"/>
      <c r="M1544" s="51"/>
      <c r="N1544" s="51"/>
      <c r="O1544" s="51"/>
      <c r="P1544" s="51"/>
    </row>
    <row r="1545" spans="1:16" s="50" customFormat="1" ht="28.5">
      <c r="A1545" s="166"/>
      <c r="B1545" s="137"/>
      <c r="C1545" s="181" t="s">
        <v>874</v>
      </c>
      <c r="D1545" s="137"/>
      <c r="E1545" s="213"/>
      <c r="F1545" s="213"/>
      <c r="G1545" s="80"/>
      <c r="H1545" s="217"/>
      <c r="J1545" s="51"/>
      <c r="K1545" s="51"/>
      <c r="L1545" s="51"/>
      <c r="M1545" s="51"/>
      <c r="N1545" s="51"/>
      <c r="O1545" s="51"/>
      <c r="P1545" s="51"/>
    </row>
    <row r="1546" spans="1:16" s="50" customFormat="1" ht="28.5">
      <c r="A1546" s="166"/>
      <c r="B1546" s="137"/>
      <c r="C1546" s="181" t="s">
        <v>863</v>
      </c>
      <c r="D1546" s="137"/>
      <c r="E1546" s="213"/>
      <c r="F1546" s="213"/>
      <c r="G1546" s="80"/>
      <c r="H1546" s="217"/>
      <c r="J1546" s="51"/>
      <c r="K1546" s="51"/>
      <c r="L1546" s="51"/>
      <c r="M1546" s="51"/>
      <c r="N1546" s="51"/>
      <c r="O1546" s="51"/>
      <c r="P1546" s="51"/>
    </row>
    <row r="1547" spans="1:16" s="50" customFormat="1" ht="28.5">
      <c r="A1547" s="166"/>
      <c r="B1547" s="137"/>
      <c r="C1547" s="181" t="s">
        <v>761</v>
      </c>
      <c r="D1547" s="137"/>
      <c r="E1547" s="213"/>
      <c r="F1547" s="213"/>
      <c r="G1547" s="80"/>
      <c r="H1547" s="217"/>
      <c r="J1547" s="51"/>
      <c r="K1547" s="51"/>
      <c r="L1547" s="51"/>
      <c r="M1547" s="51"/>
      <c r="N1547" s="51"/>
      <c r="O1547" s="51"/>
      <c r="P1547" s="51"/>
    </row>
    <row r="1548" spans="1:16" s="50" customFormat="1" ht="28.5">
      <c r="A1548" s="166"/>
      <c r="B1548" s="137"/>
      <c r="C1548" s="181" t="s">
        <v>868</v>
      </c>
      <c r="D1548" s="137"/>
      <c r="E1548" s="213"/>
      <c r="F1548" s="213"/>
      <c r="G1548" s="80"/>
      <c r="H1548" s="217"/>
      <c r="J1548" s="51"/>
      <c r="K1548" s="51"/>
      <c r="L1548" s="51"/>
      <c r="M1548" s="51"/>
      <c r="N1548" s="51"/>
      <c r="O1548" s="51"/>
      <c r="P1548" s="51"/>
    </row>
    <row r="1549" spans="1:16" s="50" customFormat="1" ht="28.5">
      <c r="A1549" s="166"/>
      <c r="B1549" s="137"/>
      <c r="C1549" s="181" t="s">
        <v>780</v>
      </c>
      <c r="D1549" s="137"/>
      <c r="E1549" s="213"/>
      <c r="F1549" s="213"/>
      <c r="G1549" s="80"/>
      <c r="H1549" s="217"/>
      <c r="J1549" s="51"/>
      <c r="K1549" s="51"/>
      <c r="L1549" s="51"/>
      <c r="M1549" s="51"/>
      <c r="N1549" s="51"/>
      <c r="O1549" s="51"/>
      <c r="P1549" s="51"/>
    </row>
    <row r="1550" spans="1:16" s="50" customFormat="1">
      <c r="A1550" s="166"/>
      <c r="B1550" s="137"/>
      <c r="C1550" s="181" t="s">
        <v>764</v>
      </c>
      <c r="D1550" s="137"/>
      <c r="E1550" s="213"/>
      <c r="F1550" s="213"/>
      <c r="G1550" s="80"/>
      <c r="H1550" s="217"/>
      <c r="J1550" s="51"/>
      <c r="K1550" s="51"/>
      <c r="L1550" s="51"/>
      <c r="M1550" s="51"/>
      <c r="N1550" s="51"/>
      <c r="O1550" s="51"/>
      <c r="P1550" s="51"/>
    </row>
    <row r="1551" spans="1:16" s="50" customFormat="1">
      <c r="A1551" s="166"/>
      <c r="B1551" s="137"/>
      <c r="C1551" s="181" t="s">
        <v>765</v>
      </c>
      <c r="D1551" s="137"/>
      <c r="E1551" s="213"/>
      <c r="F1551" s="213"/>
      <c r="G1551" s="80"/>
      <c r="H1551" s="217"/>
      <c r="J1551" s="51"/>
      <c r="K1551" s="51"/>
      <c r="L1551" s="51"/>
      <c r="M1551" s="51"/>
      <c r="N1551" s="51"/>
      <c r="O1551" s="51"/>
      <c r="P1551" s="51"/>
    </row>
    <row r="1552" spans="1:16" s="50" customFormat="1" ht="28.5">
      <c r="A1552" s="166"/>
      <c r="B1552" s="137"/>
      <c r="C1552" s="181" t="s">
        <v>782</v>
      </c>
      <c r="D1552" s="137"/>
      <c r="E1552" s="213"/>
      <c r="F1552" s="213"/>
      <c r="G1552" s="80"/>
      <c r="H1552" s="217"/>
      <c r="J1552" s="51"/>
      <c r="K1552" s="51"/>
      <c r="L1552" s="51"/>
      <c r="M1552" s="51"/>
      <c r="N1552" s="51"/>
      <c r="O1552" s="51"/>
      <c r="P1552" s="51"/>
    </row>
    <row r="1553" spans="1:16" s="50" customFormat="1" ht="28.5">
      <c r="A1553" s="166"/>
      <c r="B1553" s="137"/>
      <c r="C1553" s="181" t="s">
        <v>767</v>
      </c>
      <c r="D1553" s="137"/>
      <c r="E1553" s="213"/>
      <c r="F1553" s="213"/>
      <c r="G1553" s="80"/>
      <c r="H1553" s="217"/>
      <c r="J1553" s="51"/>
      <c r="K1553" s="51"/>
      <c r="L1553" s="51"/>
      <c r="M1553" s="51"/>
      <c r="N1553" s="51"/>
      <c r="O1553" s="51"/>
      <c r="P1553" s="51"/>
    </row>
    <row r="1554" spans="1:16" s="50" customFormat="1">
      <c r="A1554" s="166"/>
      <c r="B1554" s="137"/>
      <c r="C1554" s="181" t="s">
        <v>768</v>
      </c>
      <c r="D1554" s="137"/>
      <c r="E1554" s="213"/>
      <c r="F1554" s="213"/>
      <c r="G1554" s="80"/>
      <c r="H1554" s="217"/>
      <c r="J1554" s="51"/>
      <c r="K1554" s="51"/>
      <c r="L1554" s="51"/>
      <c r="M1554" s="51"/>
      <c r="N1554" s="51"/>
      <c r="O1554" s="51"/>
      <c r="P1554" s="51"/>
    </row>
    <row r="1555" spans="1:16" s="50" customFormat="1">
      <c r="A1555" s="166"/>
      <c r="B1555" s="137"/>
      <c r="C1555" s="181"/>
      <c r="D1555" s="137"/>
      <c r="E1555" s="213"/>
      <c r="F1555" s="213"/>
      <c r="G1555" s="80"/>
      <c r="H1555" s="217"/>
      <c r="J1555" s="51"/>
      <c r="K1555" s="51"/>
      <c r="L1555" s="51"/>
      <c r="M1555" s="51"/>
      <c r="N1555" s="51"/>
      <c r="O1555" s="51"/>
      <c r="P1555" s="51"/>
    </row>
    <row r="1556" spans="1:16" s="50" customFormat="1">
      <c r="A1556" s="166">
        <v>2</v>
      </c>
      <c r="B1556" s="137">
        <v>12</v>
      </c>
      <c r="C1556" s="181" t="s">
        <v>878</v>
      </c>
      <c r="D1556" s="137"/>
      <c r="E1556" s="213"/>
      <c r="F1556" s="213"/>
      <c r="G1556" s="80"/>
      <c r="H1556" s="217"/>
      <c r="J1556" s="51"/>
      <c r="K1556" s="51"/>
      <c r="L1556" s="51"/>
      <c r="M1556" s="51"/>
      <c r="N1556" s="51"/>
      <c r="O1556" s="51"/>
      <c r="P1556" s="51"/>
    </row>
    <row r="1557" spans="1:16" s="50" customFormat="1">
      <c r="A1557" s="166"/>
      <c r="B1557" s="137"/>
      <c r="C1557" s="181" t="s">
        <v>754</v>
      </c>
      <c r="D1557" s="137"/>
      <c r="E1557" s="213">
        <v>1</v>
      </c>
      <c r="F1557" s="213" t="s">
        <v>156</v>
      </c>
      <c r="G1557" s="80"/>
      <c r="H1557" s="217">
        <f>+E1557*G1557</f>
        <v>0</v>
      </c>
      <c r="J1557" s="51"/>
      <c r="K1557" s="51"/>
      <c r="L1557" s="51"/>
      <c r="M1557" s="51"/>
      <c r="N1557" s="51"/>
      <c r="O1557" s="51"/>
      <c r="P1557" s="51"/>
    </row>
    <row r="1558" spans="1:16" s="50" customFormat="1">
      <c r="A1558" s="166"/>
      <c r="B1558" s="137"/>
      <c r="C1558" s="181" t="s">
        <v>879</v>
      </c>
      <c r="D1558" s="137"/>
      <c r="E1558" s="213"/>
      <c r="F1558" s="213"/>
      <c r="G1558" s="80"/>
      <c r="H1558" s="217"/>
      <c r="J1558" s="51"/>
      <c r="K1558" s="51"/>
      <c r="L1558" s="51"/>
      <c r="M1558" s="51"/>
      <c r="N1558" s="51"/>
      <c r="O1558" s="51"/>
      <c r="P1558" s="51"/>
    </row>
    <row r="1559" spans="1:16" s="50" customFormat="1">
      <c r="A1559" s="166"/>
      <c r="B1559" s="137"/>
      <c r="C1559" s="181" t="s">
        <v>880</v>
      </c>
      <c r="D1559" s="137"/>
      <c r="E1559" s="213"/>
      <c r="F1559" s="213"/>
      <c r="G1559" s="80"/>
      <c r="H1559" s="217"/>
      <c r="J1559" s="51"/>
      <c r="K1559" s="51"/>
      <c r="L1559" s="51"/>
      <c r="M1559" s="51"/>
      <c r="N1559" s="51"/>
      <c r="O1559" s="51"/>
      <c r="P1559" s="51"/>
    </row>
    <row r="1560" spans="1:16" s="50" customFormat="1">
      <c r="A1560" s="166"/>
      <c r="B1560" s="137"/>
      <c r="C1560" s="181" t="s">
        <v>757</v>
      </c>
      <c r="D1560" s="137"/>
      <c r="E1560" s="213"/>
      <c r="F1560" s="213"/>
      <c r="G1560" s="80"/>
      <c r="H1560" s="217"/>
      <c r="J1560" s="51"/>
      <c r="K1560" s="51"/>
      <c r="L1560" s="51"/>
      <c r="M1560" s="51"/>
      <c r="N1560" s="51"/>
      <c r="O1560" s="51"/>
      <c r="P1560" s="51"/>
    </row>
    <row r="1561" spans="1:16" s="50" customFormat="1">
      <c r="A1561" s="166"/>
      <c r="B1561" s="137"/>
      <c r="C1561" s="181" t="s">
        <v>758</v>
      </c>
      <c r="D1561" s="137"/>
      <c r="E1561" s="213"/>
      <c r="F1561" s="213"/>
      <c r="G1561" s="80"/>
      <c r="H1561" s="217"/>
      <c r="J1561" s="51"/>
      <c r="K1561" s="51"/>
      <c r="L1561" s="51"/>
      <c r="M1561" s="51"/>
      <c r="N1561" s="51"/>
      <c r="O1561" s="51"/>
      <c r="P1561" s="51"/>
    </row>
    <row r="1562" spans="1:16" s="50" customFormat="1">
      <c r="A1562" s="166"/>
      <c r="B1562" s="137"/>
      <c r="C1562" s="181" t="s">
        <v>881</v>
      </c>
      <c r="D1562" s="137"/>
      <c r="E1562" s="213"/>
      <c r="F1562" s="213"/>
      <c r="G1562" s="80"/>
      <c r="H1562" s="217"/>
      <c r="J1562" s="51"/>
      <c r="K1562" s="51"/>
      <c r="L1562" s="51"/>
      <c r="M1562" s="51"/>
      <c r="N1562" s="51"/>
      <c r="O1562" s="51"/>
      <c r="P1562" s="51"/>
    </row>
    <row r="1563" spans="1:16" s="50" customFormat="1" ht="28.5">
      <c r="A1563" s="166"/>
      <c r="B1563" s="137"/>
      <c r="C1563" s="181" t="s">
        <v>863</v>
      </c>
      <c r="D1563" s="137"/>
      <c r="E1563" s="213"/>
      <c r="F1563" s="213"/>
      <c r="G1563" s="80"/>
      <c r="H1563" s="217"/>
      <c r="J1563" s="51"/>
      <c r="K1563" s="51"/>
      <c r="L1563" s="51"/>
      <c r="M1563" s="51"/>
      <c r="N1563" s="51"/>
      <c r="O1563" s="51"/>
      <c r="P1563" s="51"/>
    </row>
    <row r="1564" spans="1:16" s="50" customFormat="1" ht="28.5">
      <c r="A1564" s="166"/>
      <c r="B1564" s="137"/>
      <c r="C1564" s="181" t="s">
        <v>761</v>
      </c>
      <c r="D1564" s="137"/>
      <c r="E1564" s="213"/>
      <c r="F1564" s="213"/>
      <c r="G1564" s="80"/>
      <c r="H1564" s="217"/>
      <c r="J1564" s="51"/>
      <c r="K1564" s="51"/>
      <c r="L1564" s="51"/>
      <c r="M1564" s="51"/>
      <c r="N1564" s="51"/>
      <c r="O1564" s="51"/>
      <c r="P1564" s="51"/>
    </row>
    <row r="1565" spans="1:16" s="50" customFormat="1" ht="28.5">
      <c r="A1565" s="166"/>
      <c r="B1565" s="137"/>
      <c r="C1565" s="181" t="s">
        <v>868</v>
      </c>
      <c r="D1565" s="137"/>
      <c r="E1565" s="213"/>
      <c r="F1565" s="213"/>
      <c r="G1565" s="80"/>
      <c r="H1565" s="217"/>
      <c r="J1565" s="51"/>
      <c r="K1565" s="51"/>
      <c r="L1565" s="51"/>
      <c r="M1565" s="51"/>
      <c r="N1565" s="51"/>
      <c r="O1565" s="51"/>
      <c r="P1565" s="51"/>
    </row>
    <row r="1566" spans="1:16" s="50" customFormat="1" ht="28.5">
      <c r="A1566" s="166"/>
      <c r="B1566" s="137"/>
      <c r="C1566" s="181" t="s">
        <v>780</v>
      </c>
      <c r="D1566" s="137"/>
      <c r="E1566" s="213"/>
      <c r="F1566" s="213"/>
      <c r="G1566" s="80"/>
      <c r="H1566" s="217"/>
      <c r="J1566" s="51"/>
      <c r="K1566" s="51"/>
      <c r="L1566" s="51"/>
      <c r="M1566" s="51"/>
      <c r="N1566" s="51"/>
      <c r="O1566" s="51"/>
      <c r="P1566" s="51"/>
    </row>
    <row r="1567" spans="1:16" s="50" customFormat="1">
      <c r="A1567" s="166"/>
      <c r="B1567" s="137"/>
      <c r="C1567" s="181" t="s">
        <v>764</v>
      </c>
      <c r="D1567" s="137"/>
      <c r="E1567" s="213"/>
      <c r="F1567" s="213"/>
      <c r="G1567" s="80"/>
      <c r="H1567" s="217"/>
      <c r="J1567" s="51"/>
      <c r="K1567" s="51"/>
      <c r="L1567" s="51"/>
      <c r="M1567" s="51"/>
      <c r="N1567" s="51"/>
      <c r="O1567" s="51"/>
      <c r="P1567" s="51"/>
    </row>
    <row r="1568" spans="1:16" s="50" customFormat="1">
      <c r="A1568" s="166"/>
      <c r="B1568" s="137"/>
      <c r="C1568" s="181" t="s">
        <v>765</v>
      </c>
      <c r="D1568" s="137"/>
      <c r="E1568" s="213"/>
      <c r="F1568" s="213"/>
      <c r="G1568" s="80"/>
      <c r="H1568" s="217"/>
      <c r="J1568" s="51"/>
      <c r="K1568" s="51"/>
      <c r="L1568" s="51"/>
      <c r="M1568" s="51"/>
      <c r="N1568" s="51"/>
      <c r="O1568" s="51"/>
      <c r="P1568" s="51"/>
    </row>
    <row r="1569" spans="1:16" s="50" customFormat="1" ht="28.5">
      <c r="A1569" s="166"/>
      <c r="B1569" s="137"/>
      <c r="C1569" s="181" t="s">
        <v>782</v>
      </c>
      <c r="D1569" s="137"/>
      <c r="E1569" s="213"/>
      <c r="F1569" s="213"/>
      <c r="G1569" s="80"/>
      <c r="H1569" s="217"/>
      <c r="J1569" s="51"/>
      <c r="K1569" s="51"/>
      <c r="L1569" s="51"/>
      <c r="M1569" s="51"/>
      <c r="N1569" s="51"/>
      <c r="O1569" s="51"/>
      <c r="P1569" s="51"/>
    </row>
    <row r="1570" spans="1:16" s="50" customFormat="1" ht="28.5">
      <c r="A1570" s="166"/>
      <c r="B1570" s="137"/>
      <c r="C1570" s="181" t="s">
        <v>767</v>
      </c>
      <c r="D1570" s="137"/>
      <c r="E1570" s="213"/>
      <c r="F1570" s="213"/>
      <c r="G1570" s="80"/>
      <c r="H1570" s="217"/>
      <c r="J1570" s="51"/>
      <c r="K1570" s="51"/>
      <c r="L1570" s="51"/>
      <c r="M1570" s="51"/>
      <c r="N1570" s="51"/>
      <c r="O1570" s="51"/>
      <c r="P1570" s="51"/>
    </row>
    <row r="1571" spans="1:16" s="50" customFormat="1">
      <c r="A1571" s="166"/>
      <c r="B1571" s="137"/>
      <c r="C1571" s="181" t="s">
        <v>768</v>
      </c>
      <c r="D1571" s="137"/>
      <c r="E1571" s="213"/>
      <c r="F1571" s="213"/>
      <c r="G1571" s="80"/>
      <c r="H1571" s="217"/>
      <c r="J1571" s="51"/>
      <c r="K1571" s="51"/>
      <c r="L1571" s="51"/>
      <c r="M1571" s="51"/>
      <c r="N1571" s="51"/>
      <c r="O1571" s="51"/>
      <c r="P1571" s="51"/>
    </row>
    <row r="1572" spans="1:16" s="50" customFormat="1">
      <c r="A1572" s="166"/>
      <c r="B1572" s="137"/>
      <c r="C1572" s="181"/>
      <c r="D1572" s="137"/>
      <c r="E1572" s="213"/>
      <c r="F1572" s="213"/>
      <c r="G1572" s="80"/>
      <c r="H1572" s="217"/>
      <c r="J1572" s="51"/>
      <c r="K1572" s="51"/>
      <c r="L1572" s="51"/>
      <c r="M1572" s="51"/>
      <c r="N1572" s="51"/>
      <c r="O1572" s="51"/>
      <c r="P1572" s="51"/>
    </row>
    <row r="1573" spans="1:16" s="50" customFormat="1">
      <c r="A1573" s="166">
        <v>2</v>
      </c>
      <c r="B1573" s="137">
        <v>13</v>
      </c>
      <c r="C1573" s="181" t="s">
        <v>882</v>
      </c>
      <c r="D1573" s="137"/>
      <c r="E1573" s="213"/>
      <c r="F1573" s="213"/>
      <c r="G1573" s="80"/>
      <c r="H1573" s="217"/>
      <c r="J1573" s="51"/>
      <c r="K1573" s="51"/>
      <c r="L1573" s="51"/>
      <c r="M1573" s="51"/>
      <c r="N1573" s="51"/>
      <c r="O1573" s="51"/>
      <c r="P1573" s="51"/>
    </row>
    <row r="1574" spans="1:16" s="50" customFormat="1">
      <c r="A1574" s="166"/>
      <c r="B1574" s="137"/>
      <c r="C1574" s="181" t="s">
        <v>884</v>
      </c>
      <c r="D1574" s="137"/>
      <c r="E1574" s="213">
        <v>4</v>
      </c>
      <c r="F1574" s="213" t="s">
        <v>156</v>
      </c>
      <c r="G1574" s="80"/>
      <c r="H1574" s="217">
        <f>+E1574*G1574</f>
        <v>0</v>
      </c>
      <c r="J1574" s="51"/>
      <c r="K1574" s="51"/>
      <c r="L1574" s="51"/>
      <c r="M1574" s="51"/>
      <c r="N1574" s="51"/>
      <c r="O1574" s="51"/>
      <c r="P1574" s="51"/>
    </row>
    <row r="1575" spans="1:16" s="50" customFormat="1">
      <c r="A1575" s="166"/>
      <c r="B1575" s="137"/>
      <c r="C1575" s="181" t="s">
        <v>883</v>
      </c>
      <c r="D1575" s="137"/>
      <c r="E1575" s="213"/>
      <c r="F1575" s="213"/>
      <c r="G1575" s="80"/>
      <c r="H1575" s="217"/>
      <c r="J1575" s="51"/>
      <c r="K1575" s="51"/>
      <c r="L1575" s="51"/>
      <c r="M1575" s="51"/>
      <c r="N1575" s="51"/>
      <c r="O1575" s="51"/>
      <c r="P1575" s="51"/>
    </row>
    <row r="1576" spans="1:16" s="50" customFormat="1">
      <c r="A1576" s="166"/>
      <c r="B1576" s="137"/>
      <c r="C1576" s="181" t="s">
        <v>860</v>
      </c>
      <c r="D1576" s="137"/>
      <c r="E1576" s="213"/>
      <c r="F1576" s="213"/>
      <c r="G1576" s="80"/>
      <c r="H1576" s="217"/>
      <c r="J1576" s="51"/>
      <c r="K1576" s="51"/>
      <c r="L1576" s="51"/>
      <c r="M1576" s="51"/>
      <c r="N1576" s="51"/>
      <c r="O1576" s="51"/>
      <c r="P1576" s="51"/>
    </row>
    <row r="1577" spans="1:16" s="50" customFormat="1">
      <c r="A1577" s="166"/>
      <c r="B1577" s="137"/>
      <c r="C1577" s="181" t="s">
        <v>757</v>
      </c>
      <c r="D1577" s="137"/>
      <c r="E1577" s="213"/>
      <c r="F1577" s="213"/>
      <c r="G1577" s="80"/>
      <c r="H1577" s="217"/>
      <c r="J1577" s="51"/>
      <c r="K1577" s="51"/>
      <c r="L1577" s="51"/>
      <c r="M1577" s="51"/>
      <c r="N1577" s="51"/>
      <c r="O1577" s="51"/>
      <c r="P1577" s="51"/>
    </row>
    <row r="1578" spans="1:16" s="50" customFormat="1">
      <c r="A1578" s="166"/>
      <c r="B1578" s="137"/>
      <c r="C1578" s="181" t="s">
        <v>758</v>
      </c>
      <c r="D1578" s="137"/>
      <c r="E1578" s="213"/>
      <c r="F1578" s="213"/>
      <c r="G1578" s="80"/>
      <c r="H1578" s="217"/>
      <c r="J1578" s="51"/>
      <c r="K1578" s="51"/>
      <c r="L1578" s="51"/>
      <c r="M1578" s="51"/>
      <c r="N1578" s="51"/>
      <c r="O1578" s="51"/>
      <c r="P1578" s="51"/>
    </row>
    <row r="1579" spans="1:16" s="50" customFormat="1" ht="42.75">
      <c r="A1579" s="166"/>
      <c r="B1579" s="137"/>
      <c r="C1579" s="181" t="s">
        <v>861</v>
      </c>
      <c r="D1579" s="137"/>
      <c r="E1579" s="213"/>
      <c r="F1579" s="213"/>
      <c r="G1579" s="80"/>
      <c r="H1579" s="217"/>
      <c r="J1579" s="51"/>
      <c r="K1579" s="51"/>
      <c r="L1579" s="51"/>
      <c r="M1579" s="51"/>
      <c r="N1579" s="51"/>
      <c r="O1579" s="51"/>
      <c r="P1579" s="51"/>
    </row>
    <row r="1580" spans="1:16" s="50" customFormat="1" ht="28.5">
      <c r="A1580" s="166"/>
      <c r="B1580" s="137"/>
      <c r="C1580" s="181" t="s">
        <v>863</v>
      </c>
      <c r="D1580" s="137"/>
      <c r="E1580" s="213"/>
      <c r="F1580" s="213"/>
      <c r="G1580" s="80"/>
      <c r="H1580" s="217"/>
      <c r="J1580" s="51"/>
      <c r="K1580" s="51"/>
      <c r="L1580" s="51"/>
      <c r="M1580" s="51"/>
      <c r="N1580" s="51"/>
      <c r="O1580" s="51"/>
      <c r="P1580" s="51"/>
    </row>
    <row r="1581" spans="1:16" s="50" customFormat="1" ht="28.5">
      <c r="A1581" s="166"/>
      <c r="B1581" s="137"/>
      <c r="C1581" s="181" t="s">
        <v>761</v>
      </c>
      <c r="D1581" s="137"/>
      <c r="E1581" s="213"/>
      <c r="F1581" s="213"/>
      <c r="G1581" s="80"/>
      <c r="H1581" s="217"/>
      <c r="J1581" s="51"/>
      <c r="K1581" s="51"/>
      <c r="L1581" s="51"/>
      <c r="M1581" s="51"/>
      <c r="N1581" s="51"/>
      <c r="O1581" s="51"/>
      <c r="P1581" s="51"/>
    </row>
    <row r="1582" spans="1:16" s="50" customFormat="1" ht="28.5">
      <c r="A1582" s="166"/>
      <c r="B1582" s="137"/>
      <c r="C1582" s="181" t="s">
        <v>864</v>
      </c>
      <c r="D1582" s="137"/>
      <c r="E1582" s="213"/>
      <c r="F1582" s="213"/>
      <c r="G1582" s="80"/>
      <c r="H1582" s="217"/>
      <c r="J1582" s="51"/>
      <c r="K1582" s="51"/>
      <c r="L1582" s="51"/>
      <c r="M1582" s="51"/>
      <c r="N1582" s="51"/>
      <c r="O1582" s="51"/>
      <c r="P1582" s="51"/>
    </row>
    <row r="1583" spans="1:16" s="50" customFormat="1" ht="28.5">
      <c r="A1583" s="166"/>
      <c r="B1583" s="137"/>
      <c r="C1583" s="181" t="s">
        <v>780</v>
      </c>
      <c r="D1583" s="137"/>
      <c r="E1583" s="213"/>
      <c r="F1583" s="213"/>
      <c r="G1583" s="80"/>
      <c r="H1583" s="217"/>
      <c r="J1583" s="51"/>
      <c r="K1583" s="51"/>
      <c r="L1583" s="51"/>
      <c r="M1583" s="51"/>
      <c r="N1583" s="51"/>
      <c r="O1583" s="51"/>
      <c r="P1583" s="51"/>
    </row>
    <row r="1584" spans="1:16" s="50" customFormat="1" ht="42.75">
      <c r="A1584" s="166"/>
      <c r="B1584" s="137"/>
      <c r="C1584" s="181" t="s">
        <v>865</v>
      </c>
      <c r="D1584" s="137"/>
      <c r="E1584" s="213"/>
      <c r="F1584" s="213"/>
      <c r="G1584" s="80"/>
      <c r="H1584" s="217"/>
      <c r="J1584" s="51"/>
      <c r="K1584" s="51"/>
      <c r="L1584" s="51"/>
      <c r="M1584" s="51"/>
      <c r="N1584" s="51"/>
      <c r="O1584" s="51"/>
      <c r="P1584" s="51"/>
    </row>
    <row r="1585" spans="1:16" s="50" customFormat="1">
      <c r="A1585" s="166"/>
      <c r="B1585" s="137"/>
      <c r="C1585" s="181" t="s">
        <v>765</v>
      </c>
      <c r="D1585" s="137"/>
      <c r="E1585" s="213"/>
      <c r="F1585" s="213"/>
      <c r="G1585" s="80"/>
      <c r="H1585" s="217"/>
      <c r="J1585" s="51"/>
      <c r="K1585" s="51"/>
      <c r="L1585" s="51"/>
      <c r="M1585" s="51"/>
      <c r="N1585" s="51"/>
      <c r="O1585" s="51"/>
      <c r="P1585" s="51"/>
    </row>
    <row r="1586" spans="1:16" s="50" customFormat="1" ht="28.5">
      <c r="A1586" s="166"/>
      <c r="B1586" s="137"/>
      <c r="C1586" s="181" t="s">
        <v>782</v>
      </c>
      <c r="D1586" s="137"/>
      <c r="E1586" s="213"/>
      <c r="F1586" s="213"/>
      <c r="G1586" s="80"/>
      <c r="H1586" s="217"/>
      <c r="J1586" s="51"/>
      <c r="K1586" s="51"/>
      <c r="L1586" s="51"/>
      <c r="M1586" s="51"/>
      <c r="N1586" s="51"/>
      <c r="O1586" s="51"/>
      <c r="P1586" s="51"/>
    </row>
    <row r="1587" spans="1:16" s="50" customFormat="1" ht="28.5">
      <c r="A1587" s="166"/>
      <c r="B1587" s="137"/>
      <c r="C1587" s="181" t="s">
        <v>767</v>
      </c>
      <c r="D1587" s="137"/>
      <c r="E1587" s="213"/>
      <c r="F1587" s="213"/>
      <c r="G1587" s="80"/>
      <c r="H1587" s="217"/>
      <c r="J1587" s="51"/>
      <c r="K1587" s="51"/>
      <c r="L1587" s="51"/>
      <c r="M1587" s="51"/>
      <c r="N1587" s="51"/>
      <c r="O1587" s="51"/>
      <c r="P1587" s="51"/>
    </row>
    <row r="1588" spans="1:16" s="50" customFormat="1">
      <c r="A1588" s="166"/>
      <c r="B1588" s="137"/>
      <c r="C1588" s="181" t="s">
        <v>768</v>
      </c>
      <c r="D1588" s="137"/>
      <c r="E1588" s="213"/>
      <c r="F1588" s="213"/>
      <c r="G1588" s="80"/>
      <c r="H1588" s="217"/>
      <c r="J1588" s="51"/>
      <c r="K1588" s="51"/>
      <c r="L1588" s="51"/>
      <c r="M1588" s="51"/>
      <c r="N1588" s="51"/>
      <c r="O1588" s="51"/>
      <c r="P1588" s="51"/>
    </row>
    <row r="1589" spans="1:16" s="50" customFormat="1">
      <c r="A1589" s="166"/>
      <c r="B1589" s="137"/>
      <c r="C1589" s="181"/>
      <c r="D1589" s="137"/>
      <c r="E1589" s="213"/>
      <c r="F1589" s="213"/>
      <c r="G1589" s="80"/>
      <c r="H1589" s="217"/>
      <c r="J1589" s="51"/>
      <c r="K1589" s="51"/>
      <c r="L1589" s="51"/>
      <c r="M1589" s="51"/>
      <c r="N1589" s="51"/>
      <c r="O1589" s="51"/>
      <c r="P1589" s="51"/>
    </row>
    <row r="1590" spans="1:16" s="50" customFormat="1">
      <c r="A1590" s="166">
        <v>2</v>
      </c>
      <c r="B1590" s="137">
        <v>14</v>
      </c>
      <c r="C1590" s="181" t="s">
        <v>885</v>
      </c>
      <c r="D1590" s="137"/>
      <c r="E1590" s="213"/>
      <c r="F1590" s="213"/>
      <c r="G1590" s="80"/>
      <c r="H1590" s="217"/>
      <c r="J1590" s="51"/>
      <c r="K1590" s="51"/>
      <c r="L1590" s="51"/>
      <c r="M1590" s="51"/>
      <c r="N1590" s="51"/>
      <c r="O1590" s="51"/>
      <c r="P1590" s="51"/>
    </row>
    <row r="1591" spans="1:16" s="50" customFormat="1">
      <c r="A1591" s="166"/>
      <c r="B1591" s="137"/>
      <c r="C1591" s="181" t="s">
        <v>886</v>
      </c>
      <c r="D1591" s="137"/>
      <c r="E1591" s="213">
        <v>7</v>
      </c>
      <c r="F1591" s="213" t="s">
        <v>156</v>
      </c>
      <c r="G1591" s="80"/>
      <c r="H1591" s="217">
        <f>+E1591*G1591</f>
        <v>0</v>
      </c>
      <c r="J1591" s="51"/>
      <c r="K1591" s="51"/>
      <c r="L1591" s="51"/>
      <c r="M1591" s="51"/>
      <c r="N1591" s="51"/>
      <c r="O1591" s="51"/>
      <c r="P1591" s="51"/>
    </row>
    <row r="1592" spans="1:16" s="50" customFormat="1">
      <c r="A1592" s="166"/>
      <c r="B1592" s="137"/>
      <c r="C1592" s="181" t="s">
        <v>883</v>
      </c>
      <c r="D1592" s="137"/>
      <c r="E1592" s="213"/>
      <c r="F1592" s="213"/>
      <c r="G1592" s="80"/>
      <c r="H1592" s="217"/>
      <c r="J1592" s="51"/>
      <c r="K1592" s="51"/>
      <c r="L1592" s="51"/>
      <c r="M1592" s="51"/>
      <c r="N1592" s="51"/>
      <c r="O1592" s="51"/>
      <c r="P1592" s="51"/>
    </row>
    <row r="1593" spans="1:16" s="50" customFormat="1">
      <c r="A1593" s="166"/>
      <c r="B1593" s="137"/>
      <c r="C1593" s="181" t="s">
        <v>860</v>
      </c>
      <c r="D1593" s="137"/>
      <c r="E1593" s="213"/>
      <c r="F1593" s="213"/>
      <c r="G1593" s="80"/>
      <c r="H1593" s="217"/>
      <c r="J1593" s="51"/>
      <c r="K1593" s="51"/>
      <c r="L1593" s="51"/>
      <c r="M1593" s="51"/>
      <c r="N1593" s="51"/>
      <c r="O1593" s="51"/>
      <c r="P1593" s="51"/>
    </row>
    <row r="1594" spans="1:16" s="50" customFormat="1">
      <c r="A1594" s="166"/>
      <c r="B1594" s="137"/>
      <c r="C1594" s="181" t="s">
        <v>757</v>
      </c>
      <c r="D1594" s="137"/>
      <c r="E1594" s="213"/>
      <c r="F1594" s="213"/>
      <c r="G1594" s="80"/>
      <c r="H1594" s="217"/>
      <c r="J1594" s="51"/>
      <c r="K1594" s="51"/>
      <c r="L1594" s="51"/>
      <c r="M1594" s="51"/>
      <c r="N1594" s="51"/>
      <c r="O1594" s="51"/>
      <c r="P1594" s="51"/>
    </row>
    <row r="1595" spans="1:16" s="50" customFormat="1">
      <c r="A1595" s="166"/>
      <c r="B1595" s="137"/>
      <c r="C1595" s="181" t="s">
        <v>758</v>
      </c>
      <c r="D1595" s="137"/>
      <c r="E1595" s="213"/>
      <c r="F1595" s="213"/>
      <c r="G1595" s="80"/>
      <c r="H1595" s="217"/>
      <c r="J1595" s="51"/>
      <c r="K1595" s="51"/>
      <c r="L1595" s="51"/>
      <c r="M1595" s="51"/>
      <c r="N1595" s="51"/>
      <c r="O1595" s="51"/>
      <c r="P1595" s="51"/>
    </row>
    <row r="1596" spans="1:16" s="50" customFormat="1" ht="42.75">
      <c r="A1596" s="166"/>
      <c r="B1596" s="137"/>
      <c r="C1596" s="181" t="s">
        <v>861</v>
      </c>
      <c r="D1596" s="137"/>
      <c r="E1596" s="213"/>
      <c r="F1596" s="213"/>
      <c r="G1596" s="80"/>
      <c r="H1596" s="217"/>
      <c r="J1596" s="51"/>
      <c r="K1596" s="51"/>
      <c r="L1596" s="51"/>
      <c r="M1596" s="51"/>
      <c r="N1596" s="51"/>
      <c r="O1596" s="51"/>
      <c r="P1596" s="51"/>
    </row>
    <row r="1597" spans="1:16" s="50" customFormat="1" ht="28.5">
      <c r="A1597" s="166"/>
      <c r="B1597" s="137"/>
      <c r="C1597" s="181" t="s">
        <v>863</v>
      </c>
      <c r="D1597" s="137"/>
      <c r="E1597" s="213"/>
      <c r="F1597" s="213"/>
      <c r="G1597" s="80"/>
      <c r="H1597" s="217"/>
      <c r="J1597" s="51"/>
      <c r="K1597" s="51"/>
      <c r="L1597" s="51"/>
      <c r="M1597" s="51"/>
      <c r="N1597" s="51"/>
      <c r="O1597" s="51"/>
      <c r="P1597" s="51"/>
    </row>
    <row r="1598" spans="1:16" s="50" customFormat="1" ht="28.5">
      <c r="A1598" s="166"/>
      <c r="B1598" s="137"/>
      <c r="C1598" s="181" t="s">
        <v>761</v>
      </c>
      <c r="D1598" s="137"/>
      <c r="E1598" s="213"/>
      <c r="F1598" s="213"/>
      <c r="G1598" s="80"/>
      <c r="H1598" s="217"/>
      <c r="J1598" s="51"/>
      <c r="K1598" s="51"/>
      <c r="L1598" s="51"/>
      <c r="M1598" s="51"/>
      <c r="N1598" s="51"/>
      <c r="O1598" s="51"/>
      <c r="P1598" s="51"/>
    </row>
    <row r="1599" spans="1:16" s="50" customFormat="1" ht="28.5">
      <c r="A1599" s="166"/>
      <c r="B1599" s="137"/>
      <c r="C1599" s="181" t="s">
        <v>864</v>
      </c>
      <c r="D1599" s="137"/>
      <c r="E1599" s="213"/>
      <c r="F1599" s="213"/>
      <c r="G1599" s="80"/>
      <c r="H1599" s="217"/>
      <c r="J1599" s="51"/>
      <c r="K1599" s="51"/>
      <c r="L1599" s="51"/>
      <c r="M1599" s="51"/>
      <c r="N1599" s="51"/>
      <c r="O1599" s="51"/>
      <c r="P1599" s="51"/>
    </row>
    <row r="1600" spans="1:16" s="50" customFormat="1" ht="28.5">
      <c r="A1600" s="166"/>
      <c r="B1600" s="137"/>
      <c r="C1600" s="181" t="s">
        <v>780</v>
      </c>
      <c r="D1600" s="137"/>
      <c r="E1600" s="213"/>
      <c r="F1600" s="213"/>
      <c r="G1600" s="80"/>
      <c r="H1600" s="217"/>
      <c r="J1600" s="51"/>
      <c r="K1600" s="51"/>
      <c r="L1600" s="51"/>
      <c r="M1600" s="51"/>
      <c r="N1600" s="51"/>
      <c r="O1600" s="51"/>
      <c r="P1600" s="51"/>
    </row>
    <row r="1601" spans="1:16" s="50" customFormat="1" ht="42.75">
      <c r="A1601" s="166"/>
      <c r="B1601" s="137"/>
      <c r="C1601" s="181" t="s">
        <v>865</v>
      </c>
      <c r="D1601" s="137"/>
      <c r="E1601" s="213"/>
      <c r="F1601" s="213"/>
      <c r="G1601" s="80"/>
      <c r="H1601" s="217"/>
      <c r="J1601" s="51"/>
      <c r="K1601" s="51"/>
      <c r="L1601" s="51"/>
      <c r="M1601" s="51"/>
      <c r="N1601" s="51"/>
      <c r="O1601" s="51"/>
      <c r="P1601" s="51"/>
    </row>
    <row r="1602" spans="1:16" s="50" customFormat="1">
      <c r="A1602" s="166"/>
      <c r="B1602" s="137"/>
      <c r="C1602" s="181" t="s">
        <v>765</v>
      </c>
      <c r="D1602" s="137"/>
      <c r="E1602" s="213"/>
      <c r="F1602" s="213"/>
      <c r="G1602" s="80"/>
      <c r="H1602" s="217"/>
      <c r="J1602" s="51"/>
      <c r="K1602" s="51"/>
      <c r="L1602" s="51"/>
      <c r="M1602" s="51"/>
      <c r="N1602" s="51"/>
      <c r="O1602" s="51"/>
      <c r="P1602" s="51"/>
    </row>
    <row r="1603" spans="1:16" s="50" customFormat="1" ht="28.5">
      <c r="A1603" s="166"/>
      <c r="B1603" s="137"/>
      <c r="C1603" s="181" t="s">
        <v>782</v>
      </c>
      <c r="D1603" s="137"/>
      <c r="E1603" s="213"/>
      <c r="F1603" s="213"/>
      <c r="G1603" s="80"/>
      <c r="H1603" s="217"/>
      <c r="J1603" s="51"/>
      <c r="K1603" s="51"/>
      <c r="L1603" s="51"/>
      <c r="M1603" s="51"/>
      <c r="N1603" s="51"/>
      <c r="O1603" s="51"/>
      <c r="P1603" s="51"/>
    </row>
    <row r="1604" spans="1:16" s="50" customFormat="1" ht="28.5">
      <c r="A1604" s="166"/>
      <c r="B1604" s="137"/>
      <c r="C1604" s="181" t="s">
        <v>767</v>
      </c>
      <c r="D1604" s="137"/>
      <c r="E1604" s="213"/>
      <c r="F1604" s="213"/>
      <c r="G1604" s="80"/>
      <c r="H1604" s="217"/>
      <c r="J1604" s="51"/>
      <c r="K1604" s="51"/>
      <c r="L1604" s="51"/>
      <c r="M1604" s="51"/>
      <c r="N1604" s="51"/>
      <c r="O1604" s="51"/>
      <c r="P1604" s="51"/>
    </row>
    <row r="1605" spans="1:16" s="50" customFormat="1">
      <c r="A1605" s="166"/>
      <c r="B1605" s="137"/>
      <c r="C1605" s="181" t="s">
        <v>768</v>
      </c>
      <c r="D1605" s="137"/>
      <c r="E1605" s="213"/>
      <c r="F1605" s="213"/>
      <c r="G1605" s="80"/>
      <c r="H1605" s="217"/>
      <c r="J1605" s="51"/>
      <c r="K1605" s="51"/>
      <c r="L1605" s="51"/>
      <c r="M1605" s="51"/>
      <c r="N1605" s="51"/>
      <c r="O1605" s="51"/>
      <c r="P1605" s="51"/>
    </row>
    <row r="1606" spans="1:16" s="50" customFormat="1">
      <c r="A1606" s="166"/>
      <c r="B1606" s="137"/>
      <c r="C1606" s="181"/>
      <c r="D1606" s="137"/>
      <c r="E1606" s="213"/>
      <c r="F1606" s="213"/>
      <c r="G1606" s="80"/>
      <c r="H1606" s="217"/>
      <c r="J1606" s="51"/>
      <c r="K1606" s="51"/>
      <c r="L1606" s="51"/>
      <c r="M1606" s="51"/>
      <c r="N1606" s="51"/>
      <c r="O1606" s="51"/>
      <c r="P1606" s="51"/>
    </row>
    <row r="1607" spans="1:16" s="50" customFormat="1">
      <c r="A1607" s="166">
        <v>2</v>
      </c>
      <c r="B1607" s="137">
        <v>15</v>
      </c>
      <c r="C1607" s="181" t="s">
        <v>887</v>
      </c>
      <c r="D1607" s="137"/>
      <c r="E1607" s="213"/>
      <c r="F1607" s="213"/>
      <c r="G1607" s="80"/>
      <c r="H1607" s="217"/>
      <c r="J1607" s="51"/>
      <c r="K1607" s="51"/>
      <c r="L1607" s="51"/>
      <c r="M1607" s="51"/>
      <c r="N1607" s="51"/>
      <c r="O1607" s="51"/>
      <c r="P1607" s="51"/>
    </row>
    <row r="1608" spans="1:16" s="50" customFormat="1">
      <c r="A1608" s="166"/>
      <c r="B1608" s="137"/>
      <c r="C1608" s="181" t="s">
        <v>754</v>
      </c>
      <c r="D1608" s="137"/>
      <c r="E1608" s="213">
        <v>1</v>
      </c>
      <c r="F1608" s="213" t="s">
        <v>156</v>
      </c>
      <c r="G1608" s="80"/>
      <c r="H1608" s="217">
        <f>+E1608*G1608</f>
        <v>0</v>
      </c>
      <c r="J1608" s="51"/>
      <c r="K1608" s="51"/>
      <c r="L1608" s="51"/>
      <c r="M1608" s="51"/>
      <c r="N1608" s="51"/>
      <c r="O1608" s="51"/>
      <c r="P1608" s="51"/>
    </row>
    <row r="1609" spans="1:16" s="50" customFormat="1">
      <c r="A1609" s="166"/>
      <c r="B1609" s="137"/>
      <c r="C1609" s="181" t="s">
        <v>888</v>
      </c>
      <c r="D1609" s="137"/>
      <c r="E1609" s="213"/>
      <c r="F1609" s="213"/>
      <c r="G1609" s="80"/>
      <c r="H1609" s="217"/>
      <c r="J1609" s="51"/>
      <c r="K1609" s="51"/>
      <c r="L1609" s="51"/>
      <c r="M1609" s="51"/>
      <c r="N1609" s="51"/>
      <c r="O1609" s="51"/>
      <c r="P1609" s="51"/>
    </row>
    <row r="1610" spans="1:16" s="50" customFormat="1">
      <c r="A1610" s="166"/>
      <c r="B1610" s="137"/>
      <c r="C1610" s="181" t="s">
        <v>889</v>
      </c>
      <c r="D1610" s="137"/>
      <c r="E1610" s="213"/>
      <c r="F1610" s="213"/>
      <c r="G1610" s="80"/>
      <c r="H1610" s="217"/>
      <c r="J1610" s="51"/>
      <c r="K1610" s="51"/>
      <c r="L1610" s="51"/>
      <c r="M1610" s="51"/>
      <c r="N1610" s="51"/>
      <c r="O1610" s="51"/>
      <c r="P1610" s="51"/>
    </row>
    <row r="1611" spans="1:16" s="50" customFormat="1">
      <c r="A1611" s="166"/>
      <c r="B1611" s="137"/>
      <c r="C1611" s="181" t="s">
        <v>890</v>
      </c>
      <c r="D1611" s="137"/>
      <c r="E1611" s="213"/>
      <c r="F1611" s="213"/>
      <c r="G1611" s="80"/>
      <c r="H1611" s="217"/>
      <c r="J1611" s="51"/>
      <c r="K1611" s="51"/>
      <c r="L1611" s="51"/>
      <c r="M1611" s="51"/>
      <c r="N1611" s="51"/>
      <c r="O1611" s="51"/>
      <c r="P1611" s="51"/>
    </row>
    <row r="1612" spans="1:16" s="50" customFormat="1">
      <c r="A1612" s="166"/>
      <c r="B1612" s="137"/>
      <c r="C1612" s="181" t="s">
        <v>891</v>
      </c>
      <c r="D1612" s="137"/>
      <c r="E1612" s="213"/>
      <c r="F1612" s="213"/>
      <c r="G1612" s="80"/>
      <c r="H1612" s="217"/>
      <c r="J1612" s="51"/>
      <c r="K1612" s="51"/>
      <c r="L1612" s="51"/>
      <c r="M1612" s="51"/>
      <c r="N1612" s="51"/>
      <c r="O1612" s="51"/>
      <c r="P1612" s="51"/>
    </row>
    <row r="1613" spans="1:16" s="50" customFormat="1" ht="28.5">
      <c r="A1613" s="166"/>
      <c r="B1613" s="137"/>
      <c r="C1613" s="181" t="s">
        <v>892</v>
      </c>
      <c r="D1613" s="137"/>
      <c r="E1613" s="213"/>
      <c r="F1613" s="213"/>
      <c r="G1613" s="80"/>
      <c r="H1613" s="217"/>
      <c r="J1613" s="51"/>
      <c r="K1613" s="51"/>
      <c r="L1613" s="51"/>
      <c r="M1613" s="51"/>
      <c r="N1613" s="51"/>
      <c r="O1613" s="51"/>
      <c r="P1613" s="51"/>
    </row>
    <row r="1614" spans="1:16" s="50" customFormat="1" ht="28.5">
      <c r="A1614" s="166"/>
      <c r="B1614" s="137"/>
      <c r="C1614" s="181" t="s">
        <v>863</v>
      </c>
      <c r="D1614" s="137"/>
      <c r="E1614" s="213"/>
      <c r="F1614" s="213"/>
      <c r="G1614" s="80"/>
      <c r="H1614" s="217"/>
      <c r="J1614" s="51"/>
      <c r="K1614" s="51"/>
      <c r="L1614" s="51"/>
      <c r="M1614" s="51"/>
      <c r="N1614" s="51"/>
      <c r="O1614" s="51"/>
      <c r="P1614" s="51"/>
    </row>
    <row r="1615" spans="1:16" s="50" customFormat="1" ht="28.5">
      <c r="A1615" s="166"/>
      <c r="B1615" s="137"/>
      <c r="C1615" s="181" t="s">
        <v>761</v>
      </c>
      <c r="D1615" s="137"/>
      <c r="E1615" s="213"/>
      <c r="F1615" s="213"/>
      <c r="G1615" s="80"/>
      <c r="H1615" s="217"/>
      <c r="J1615" s="51"/>
      <c r="K1615" s="51"/>
      <c r="L1615" s="51"/>
      <c r="M1615" s="51"/>
      <c r="N1615" s="51"/>
      <c r="O1615" s="51"/>
      <c r="P1615" s="51"/>
    </row>
    <row r="1616" spans="1:16" s="50" customFormat="1" ht="28.5">
      <c r="A1616" s="166"/>
      <c r="B1616" s="137"/>
      <c r="C1616" s="181" t="s">
        <v>864</v>
      </c>
      <c r="D1616" s="137"/>
      <c r="E1616" s="213"/>
      <c r="F1616" s="213"/>
      <c r="G1616" s="80"/>
      <c r="H1616" s="217"/>
      <c r="J1616" s="51"/>
      <c r="K1616" s="51"/>
      <c r="L1616" s="51"/>
      <c r="M1616" s="51"/>
      <c r="N1616" s="51"/>
      <c r="O1616" s="51"/>
      <c r="P1616" s="51"/>
    </row>
    <row r="1617" spans="1:16" s="50" customFormat="1" ht="28.5">
      <c r="A1617" s="166"/>
      <c r="B1617" s="137"/>
      <c r="C1617" s="181" t="s">
        <v>780</v>
      </c>
      <c r="D1617" s="137"/>
      <c r="E1617" s="213"/>
      <c r="F1617" s="213"/>
      <c r="G1617" s="80"/>
      <c r="H1617" s="217"/>
      <c r="J1617" s="51"/>
      <c r="K1617" s="51"/>
      <c r="L1617" s="51"/>
      <c r="M1617" s="51"/>
      <c r="N1617" s="51"/>
      <c r="O1617" s="51"/>
      <c r="P1617" s="51"/>
    </row>
    <row r="1618" spans="1:16" s="50" customFormat="1">
      <c r="A1618" s="166"/>
      <c r="B1618" s="137"/>
      <c r="C1618" s="181" t="s">
        <v>559</v>
      </c>
      <c r="D1618" s="137"/>
      <c r="E1618" s="213"/>
      <c r="F1618" s="213"/>
      <c r="G1618" s="80"/>
      <c r="H1618" s="217"/>
      <c r="J1618" s="51"/>
      <c r="K1618" s="51"/>
      <c r="L1618" s="51"/>
      <c r="M1618" s="51"/>
      <c r="N1618" s="51"/>
      <c r="O1618" s="51"/>
      <c r="P1618" s="51"/>
    </row>
    <row r="1619" spans="1:16" s="50" customFormat="1">
      <c r="A1619" s="166"/>
      <c r="B1619" s="137"/>
      <c r="C1619" s="181" t="s">
        <v>765</v>
      </c>
      <c r="D1619" s="137"/>
      <c r="E1619" s="213"/>
      <c r="F1619" s="213"/>
      <c r="G1619" s="80"/>
      <c r="H1619" s="217"/>
      <c r="J1619" s="51"/>
      <c r="K1619" s="51"/>
      <c r="L1619" s="51"/>
      <c r="M1619" s="51"/>
      <c r="N1619" s="51"/>
      <c r="O1619" s="51"/>
      <c r="P1619" s="51"/>
    </row>
    <row r="1620" spans="1:16" s="50" customFormat="1" ht="28.5">
      <c r="A1620" s="166"/>
      <c r="B1620" s="137"/>
      <c r="C1620" s="181" t="s">
        <v>782</v>
      </c>
      <c r="D1620" s="137"/>
      <c r="E1620" s="213"/>
      <c r="F1620" s="213"/>
      <c r="G1620" s="80"/>
      <c r="H1620" s="217"/>
      <c r="J1620" s="51"/>
      <c r="K1620" s="51"/>
      <c r="L1620" s="51"/>
      <c r="M1620" s="51"/>
      <c r="N1620" s="51"/>
      <c r="O1620" s="51"/>
      <c r="P1620" s="51"/>
    </row>
    <row r="1621" spans="1:16" s="50" customFormat="1" ht="28.5">
      <c r="A1621" s="166"/>
      <c r="B1621" s="137"/>
      <c r="C1621" s="181" t="s">
        <v>767</v>
      </c>
      <c r="D1621" s="137"/>
      <c r="E1621" s="213"/>
      <c r="F1621" s="213"/>
      <c r="G1621" s="80"/>
      <c r="H1621" s="217"/>
      <c r="J1621" s="51"/>
      <c r="K1621" s="51"/>
      <c r="L1621" s="51"/>
      <c r="M1621" s="51"/>
      <c r="N1621" s="51"/>
      <c r="O1621" s="51"/>
      <c r="P1621" s="51"/>
    </row>
    <row r="1622" spans="1:16" s="50" customFormat="1">
      <c r="A1622" s="166"/>
      <c r="B1622" s="137"/>
      <c r="C1622" s="181" t="s">
        <v>768</v>
      </c>
      <c r="D1622" s="137"/>
      <c r="E1622" s="213"/>
      <c r="F1622" s="213"/>
      <c r="G1622" s="80"/>
      <c r="H1622" s="217"/>
      <c r="J1622" s="51"/>
      <c r="K1622" s="51"/>
      <c r="L1622" s="51"/>
      <c r="M1622" s="51"/>
      <c r="N1622" s="51"/>
      <c r="O1622" s="51"/>
      <c r="P1622" s="51"/>
    </row>
    <row r="1623" spans="1:16" s="50" customFormat="1">
      <c r="A1623" s="166"/>
      <c r="B1623" s="137"/>
      <c r="C1623" s="181"/>
      <c r="D1623" s="137"/>
      <c r="E1623" s="213"/>
      <c r="F1623" s="213"/>
      <c r="G1623" s="80"/>
      <c r="H1623" s="217"/>
      <c r="J1623" s="51"/>
      <c r="K1623" s="51"/>
      <c r="L1623" s="51"/>
      <c r="M1623" s="51"/>
      <c r="N1623" s="51"/>
      <c r="O1623" s="51"/>
      <c r="P1623" s="51"/>
    </row>
    <row r="1624" spans="1:16" s="50" customFormat="1">
      <c r="A1624" s="166">
        <v>2</v>
      </c>
      <c r="B1624" s="137">
        <v>16</v>
      </c>
      <c r="C1624" s="181" t="s">
        <v>887</v>
      </c>
      <c r="D1624" s="137"/>
      <c r="E1624" s="213"/>
      <c r="F1624" s="213"/>
      <c r="G1624" s="80"/>
      <c r="H1624" s="217"/>
      <c r="J1624" s="51"/>
      <c r="K1624" s="51"/>
      <c r="L1624" s="51"/>
      <c r="M1624" s="51"/>
      <c r="N1624" s="51"/>
      <c r="O1624" s="51"/>
      <c r="P1624" s="51"/>
    </row>
    <row r="1625" spans="1:16" s="50" customFormat="1">
      <c r="A1625" s="166"/>
      <c r="B1625" s="137"/>
      <c r="C1625" s="181" t="s">
        <v>754</v>
      </c>
      <c r="D1625" s="137"/>
      <c r="E1625" s="213">
        <v>1</v>
      </c>
      <c r="F1625" s="213" t="s">
        <v>156</v>
      </c>
      <c r="G1625" s="80"/>
      <c r="H1625" s="217">
        <f>+E1625*G1625</f>
        <v>0</v>
      </c>
      <c r="J1625" s="51"/>
      <c r="K1625" s="51"/>
      <c r="L1625" s="51"/>
      <c r="M1625" s="51"/>
      <c r="N1625" s="51"/>
      <c r="O1625" s="51"/>
      <c r="P1625" s="51"/>
    </row>
    <row r="1626" spans="1:16" s="50" customFormat="1">
      <c r="A1626" s="166"/>
      <c r="B1626" s="137"/>
      <c r="C1626" s="181" t="s">
        <v>893</v>
      </c>
      <c r="D1626" s="137"/>
      <c r="E1626" s="213"/>
      <c r="F1626" s="213"/>
      <c r="G1626" s="80"/>
      <c r="H1626" s="217"/>
      <c r="J1626" s="51"/>
      <c r="K1626" s="51"/>
      <c r="L1626" s="51"/>
      <c r="M1626" s="51"/>
      <c r="N1626" s="51"/>
      <c r="O1626" s="51"/>
      <c r="P1626" s="51"/>
    </row>
    <row r="1627" spans="1:16" s="50" customFormat="1">
      <c r="A1627" s="166"/>
      <c r="B1627" s="137"/>
      <c r="C1627" s="181" t="s">
        <v>889</v>
      </c>
      <c r="D1627" s="137"/>
      <c r="E1627" s="213"/>
      <c r="F1627" s="213"/>
      <c r="G1627" s="80"/>
      <c r="H1627" s="217"/>
      <c r="J1627" s="51"/>
      <c r="K1627" s="51"/>
      <c r="L1627" s="51"/>
      <c r="M1627" s="51"/>
      <c r="N1627" s="51"/>
      <c r="O1627" s="51"/>
      <c r="P1627" s="51"/>
    </row>
    <row r="1628" spans="1:16" s="50" customFormat="1">
      <c r="A1628" s="166"/>
      <c r="B1628" s="137"/>
      <c r="C1628" s="181" t="s">
        <v>890</v>
      </c>
      <c r="D1628" s="137"/>
      <c r="E1628" s="213"/>
      <c r="F1628" s="213"/>
      <c r="G1628" s="80"/>
      <c r="H1628" s="217"/>
      <c r="J1628" s="51"/>
      <c r="K1628" s="51"/>
      <c r="L1628" s="51"/>
      <c r="M1628" s="51"/>
      <c r="N1628" s="51"/>
      <c r="O1628" s="51"/>
      <c r="P1628" s="51"/>
    </row>
    <row r="1629" spans="1:16" s="50" customFormat="1">
      <c r="A1629" s="166"/>
      <c r="B1629" s="137"/>
      <c r="C1629" s="181" t="s">
        <v>891</v>
      </c>
      <c r="D1629" s="137"/>
      <c r="E1629" s="213"/>
      <c r="F1629" s="213"/>
      <c r="G1629" s="80"/>
      <c r="H1629" s="217"/>
      <c r="J1629" s="51"/>
      <c r="K1629" s="51"/>
      <c r="L1629" s="51"/>
      <c r="M1629" s="51"/>
      <c r="N1629" s="51"/>
      <c r="O1629" s="51"/>
      <c r="P1629" s="51"/>
    </row>
    <row r="1630" spans="1:16" s="50" customFormat="1" ht="28.5">
      <c r="A1630" s="166"/>
      <c r="B1630" s="137"/>
      <c r="C1630" s="181" t="s">
        <v>894</v>
      </c>
      <c r="D1630" s="137"/>
      <c r="E1630" s="213"/>
      <c r="F1630" s="213"/>
      <c r="G1630" s="80"/>
      <c r="H1630" s="217"/>
      <c r="J1630" s="51"/>
      <c r="K1630" s="51"/>
      <c r="L1630" s="51"/>
      <c r="M1630" s="51"/>
      <c r="N1630" s="51"/>
      <c r="O1630" s="51"/>
      <c r="P1630" s="51"/>
    </row>
    <row r="1631" spans="1:16" s="50" customFormat="1" ht="28.5">
      <c r="A1631" s="166"/>
      <c r="B1631" s="137"/>
      <c r="C1631" s="181" t="s">
        <v>863</v>
      </c>
      <c r="D1631" s="137"/>
      <c r="E1631" s="213"/>
      <c r="F1631" s="213"/>
      <c r="G1631" s="80"/>
      <c r="H1631" s="217"/>
      <c r="J1631" s="51"/>
      <c r="K1631" s="51"/>
      <c r="L1631" s="51"/>
      <c r="M1631" s="51"/>
      <c r="N1631" s="51"/>
      <c r="O1631" s="51"/>
      <c r="P1631" s="51"/>
    </row>
    <row r="1632" spans="1:16" s="50" customFormat="1" ht="28.5">
      <c r="A1632" s="166"/>
      <c r="B1632" s="137"/>
      <c r="C1632" s="181" t="s">
        <v>761</v>
      </c>
      <c r="D1632" s="137"/>
      <c r="E1632" s="213"/>
      <c r="F1632" s="213"/>
      <c r="G1632" s="80"/>
      <c r="H1632" s="217"/>
      <c r="J1632" s="51"/>
      <c r="K1632" s="51"/>
      <c r="L1632" s="51"/>
      <c r="M1632" s="51"/>
      <c r="N1632" s="51"/>
      <c r="O1632" s="51"/>
      <c r="P1632" s="51"/>
    </row>
    <row r="1633" spans="1:16" s="50" customFormat="1" ht="28.5">
      <c r="A1633" s="166"/>
      <c r="B1633" s="137"/>
      <c r="C1633" s="181" t="s">
        <v>864</v>
      </c>
      <c r="D1633" s="137"/>
      <c r="E1633" s="213"/>
      <c r="F1633" s="213"/>
      <c r="G1633" s="80"/>
      <c r="H1633" s="217"/>
      <c r="J1633" s="51"/>
      <c r="K1633" s="51"/>
      <c r="L1633" s="51"/>
      <c r="M1633" s="51"/>
      <c r="N1633" s="51"/>
      <c r="O1633" s="51"/>
      <c r="P1633" s="51"/>
    </row>
    <row r="1634" spans="1:16" s="50" customFormat="1" ht="28.5">
      <c r="A1634" s="166"/>
      <c r="B1634" s="137"/>
      <c r="C1634" s="181" t="s">
        <v>780</v>
      </c>
      <c r="D1634" s="137"/>
      <c r="E1634" s="213"/>
      <c r="F1634" s="213"/>
      <c r="G1634" s="80"/>
      <c r="H1634" s="217"/>
      <c r="J1634" s="51"/>
      <c r="K1634" s="51"/>
      <c r="L1634" s="51"/>
      <c r="M1634" s="51"/>
      <c r="N1634" s="51"/>
      <c r="O1634" s="51"/>
      <c r="P1634" s="51"/>
    </row>
    <row r="1635" spans="1:16" s="50" customFormat="1">
      <c r="A1635" s="166"/>
      <c r="B1635" s="137"/>
      <c r="C1635" s="181" t="s">
        <v>559</v>
      </c>
      <c r="D1635" s="137"/>
      <c r="E1635" s="213"/>
      <c r="F1635" s="213"/>
      <c r="G1635" s="80"/>
      <c r="H1635" s="217"/>
      <c r="J1635" s="51"/>
      <c r="K1635" s="51"/>
      <c r="L1635" s="51"/>
      <c r="M1635" s="51"/>
      <c r="N1635" s="51"/>
      <c r="O1635" s="51"/>
      <c r="P1635" s="51"/>
    </row>
    <row r="1636" spans="1:16" s="50" customFormat="1">
      <c r="A1636" s="166"/>
      <c r="B1636" s="137"/>
      <c r="C1636" s="181" t="s">
        <v>765</v>
      </c>
      <c r="D1636" s="137"/>
      <c r="E1636" s="213"/>
      <c r="F1636" s="213"/>
      <c r="G1636" s="80"/>
      <c r="H1636" s="217"/>
      <c r="J1636" s="51"/>
      <c r="K1636" s="51"/>
      <c r="L1636" s="51"/>
      <c r="M1636" s="51"/>
      <c r="N1636" s="51"/>
      <c r="O1636" s="51"/>
      <c r="P1636" s="51"/>
    </row>
    <row r="1637" spans="1:16" s="50" customFormat="1" ht="28.5">
      <c r="A1637" s="166"/>
      <c r="B1637" s="137"/>
      <c r="C1637" s="181" t="s">
        <v>782</v>
      </c>
      <c r="D1637" s="137"/>
      <c r="E1637" s="213"/>
      <c r="F1637" s="213"/>
      <c r="G1637" s="80"/>
      <c r="H1637" s="217"/>
      <c r="J1637" s="51"/>
      <c r="K1637" s="51"/>
      <c r="L1637" s="51"/>
      <c r="M1637" s="51"/>
      <c r="N1637" s="51"/>
      <c r="O1637" s="51"/>
      <c r="P1637" s="51"/>
    </row>
    <row r="1638" spans="1:16" s="50" customFormat="1" ht="28.5">
      <c r="A1638" s="166"/>
      <c r="B1638" s="137"/>
      <c r="C1638" s="181" t="s">
        <v>767</v>
      </c>
      <c r="D1638" s="137"/>
      <c r="E1638" s="213"/>
      <c r="F1638" s="213"/>
      <c r="G1638" s="80"/>
      <c r="H1638" s="217"/>
      <c r="J1638" s="51"/>
      <c r="K1638" s="51"/>
      <c r="L1638" s="51"/>
      <c r="M1638" s="51"/>
      <c r="N1638" s="51"/>
      <c r="O1638" s="51"/>
      <c r="P1638" s="51"/>
    </row>
    <row r="1639" spans="1:16" s="50" customFormat="1">
      <c r="A1639" s="166"/>
      <c r="B1639" s="137"/>
      <c r="C1639" s="181" t="s">
        <v>768</v>
      </c>
      <c r="D1639" s="137"/>
      <c r="E1639" s="213"/>
      <c r="F1639" s="213"/>
      <c r="G1639" s="80"/>
      <c r="H1639" s="217"/>
      <c r="J1639" s="51"/>
      <c r="K1639" s="51"/>
      <c r="L1639" s="51"/>
      <c r="M1639" s="51"/>
      <c r="N1639" s="51"/>
      <c r="O1639" s="51"/>
      <c r="P1639" s="51"/>
    </row>
    <row r="1640" spans="1:16" s="50" customFormat="1">
      <c r="A1640" s="166"/>
      <c r="B1640" s="137"/>
      <c r="C1640" s="181"/>
      <c r="D1640" s="137"/>
      <c r="E1640" s="213"/>
      <c r="F1640" s="213"/>
      <c r="G1640" s="80"/>
      <c r="H1640" s="217"/>
      <c r="J1640" s="51"/>
      <c r="K1640" s="51"/>
      <c r="L1640" s="51"/>
      <c r="M1640" s="51"/>
      <c r="N1640" s="51"/>
      <c r="O1640" s="51"/>
      <c r="P1640" s="51"/>
    </row>
    <row r="1641" spans="1:16" s="50" customFormat="1">
      <c r="A1641" s="166">
        <v>2</v>
      </c>
      <c r="B1641" s="137">
        <v>17</v>
      </c>
      <c r="C1641" s="181" t="s">
        <v>895</v>
      </c>
      <c r="D1641" s="137"/>
      <c r="E1641" s="213"/>
      <c r="F1641" s="213"/>
      <c r="G1641" s="80"/>
      <c r="H1641" s="217"/>
      <c r="J1641" s="51"/>
      <c r="K1641" s="51"/>
      <c r="L1641" s="51"/>
      <c r="M1641" s="51"/>
      <c r="N1641" s="51"/>
      <c r="O1641" s="51"/>
      <c r="P1641" s="51"/>
    </row>
    <row r="1642" spans="1:16" s="50" customFormat="1">
      <c r="A1642" s="166"/>
      <c r="B1642" s="137"/>
      <c r="C1642" s="181" t="s">
        <v>896</v>
      </c>
      <c r="D1642" s="137"/>
      <c r="E1642" s="213">
        <v>2</v>
      </c>
      <c r="F1642" s="213" t="s">
        <v>156</v>
      </c>
      <c r="G1642" s="80"/>
      <c r="H1642" s="217">
        <f>+E1642*G1642</f>
        <v>0</v>
      </c>
      <c r="J1642" s="51"/>
      <c r="K1642" s="51"/>
      <c r="L1642" s="51"/>
      <c r="M1642" s="51"/>
      <c r="N1642" s="51"/>
      <c r="O1642" s="51"/>
      <c r="P1642" s="51"/>
    </row>
    <row r="1643" spans="1:16" s="50" customFormat="1">
      <c r="A1643" s="166"/>
      <c r="B1643" s="137"/>
      <c r="C1643" s="181" t="s">
        <v>883</v>
      </c>
      <c r="D1643" s="137"/>
      <c r="E1643" s="213"/>
      <c r="F1643" s="213"/>
      <c r="G1643" s="80"/>
      <c r="H1643" s="217"/>
      <c r="J1643" s="51"/>
      <c r="K1643" s="51"/>
      <c r="L1643" s="51"/>
      <c r="M1643" s="51"/>
      <c r="N1643" s="51"/>
      <c r="O1643" s="51"/>
      <c r="P1643" s="51"/>
    </row>
    <row r="1644" spans="1:16" s="50" customFormat="1">
      <c r="A1644" s="166"/>
      <c r="B1644" s="137"/>
      <c r="C1644" s="181" t="s">
        <v>775</v>
      </c>
      <c r="D1644" s="137"/>
      <c r="E1644" s="213"/>
      <c r="F1644" s="213"/>
      <c r="G1644" s="80"/>
      <c r="H1644" s="217"/>
      <c r="J1644" s="51"/>
      <c r="K1644" s="51"/>
      <c r="L1644" s="51"/>
      <c r="M1644" s="51"/>
      <c r="N1644" s="51"/>
      <c r="O1644" s="51"/>
      <c r="P1644" s="51"/>
    </row>
    <row r="1645" spans="1:16" s="50" customFormat="1">
      <c r="A1645" s="166"/>
      <c r="B1645" s="137"/>
      <c r="C1645" s="181" t="s">
        <v>776</v>
      </c>
      <c r="D1645" s="137"/>
      <c r="E1645" s="213"/>
      <c r="F1645" s="213"/>
      <c r="G1645" s="80"/>
      <c r="H1645" s="217"/>
      <c r="J1645" s="51"/>
      <c r="K1645" s="51"/>
      <c r="L1645" s="51"/>
      <c r="M1645" s="51"/>
      <c r="N1645" s="51"/>
      <c r="O1645" s="51"/>
      <c r="P1645" s="51"/>
    </row>
    <row r="1646" spans="1:16" s="50" customFormat="1">
      <c r="A1646" s="166"/>
      <c r="B1646" s="137"/>
      <c r="C1646" s="181" t="s">
        <v>758</v>
      </c>
      <c r="D1646" s="137"/>
      <c r="E1646" s="213"/>
      <c r="F1646" s="213"/>
      <c r="G1646" s="80"/>
      <c r="H1646" s="217"/>
      <c r="J1646" s="51"/>
      <c r="K1646" s="51"/>
      <c r="L1646" s="51"/>
      <c r="M1646" s="51"/>
      <c r="N1646" s="51"/>
      <c r="O1646" s="51"/>
      <c r="P1646" s="51"/>
    </row>
    <row r="1647" spans="1:16" s="50" customFormat="1" ht="28.5">
      <c r="A1647" s="166"/>
      <c r="B1647" s="137"/>
      <c r="C1647" s="181" t="s">
        <v>897</v>
      </c>
      <c r="D1647" s="137"/>
      <c r="E1647" s="213"/>
      <c r="F1647" s="213"/>
      <c r="G1647" s="80"/>
      <c r="H1647" s="217"/>
      <c r="J1647" s="51"/>
      <c r="K1647" s="51"/>
      <c r="L1647" s="51"/>
      <c r="M1647" s="51"/>
      <c r="N1647" s="51"/>
      <c r="O1647" s="51"/>
      <c r="P1647" s="51"/>
    </row>
    <row r="1648" spans="1:16" s="50" customFormat="1" ht="28.5">
      <c r="A1648" s="166"/>
      <c r="B1648" s="137"/>
      <c r="C1648" s="181" t="s">
        <v>760</v>
      </c>
      <c r="D1648" s="137"/>
      <c r="E1648" s="213"/>
      <c r="F1648" s="213"/>
      <c r="G1648" s="80"/>
      <c r="H1648" s="217"/>
      <c r="J1648" s="51"/>
      <c r="K1648" s="51"/>
      <c r="L1648" s="51"/>
      <c r="M1648" s="51"/>
      <c r="N1648" s="51"/>
      <c r="O1648" s="51"/>
      <c r="P1648" s="51"/>
    </row>
    <row r="1649" spans="1:16" s="50" customFormat="1" ht="28.5">
      <c r="A1649" s="166"/>
      <c r="B1649" s="137"/>
      <c r="C1649" s="181" t="s">
        <v>761</v>
      </c>
      <c r="D1649" s="137"/>
      <c r="E1649" s="213"/>
      <c r="F1649" s="213"/>
      <c r="G1649" s="80"/>
      <c r="H1649" s="217"/>
      <c r="J1649" s="51"/>
      <c r="K1649" s="51"/>
      <c r="L1649" s="51"/>
      <c r="M1649" s="51"/>
      <c r="N1649" s="51"/>
      <c r="O1649" s="51"/>
      <c r="P1649" s="51"/>
    </row>
    <row r="1650" spans="1:16" s="50" customFormat="1" ht="28.5">
      <c r="A1650" s="166"/>
      <c r="B1650" s="137"/>
      <c r="C1650" s="181" t="s">
        <v>779</v>
      </c>
      <c r="D1650" s="137"/>
      <c r="E1650" s="213"/>
      <c r="F1650" s="213"/>
      <c r="G1650" s="80"/>
      <c r="H1650" s="217"/>
      <c r="J1650" s="51"/>
      <c r="K1650" s="51"/>
      <c r="L1650" s="51"/>
      <c r="M1650" s="51"/>
      <c r="N1650" s="51"/>
      <c r="O1650" s="51"/>
      <c r="P1650" s="51"/>
    </row>
    <row r="1651" spans="1:16" s="50" customFormat="1" ht="28.5">
      <c r="A1651" s="166"/>
      <c r="B1651" s="137"/>
      <c r="C1651" s="181" t="s">
        <v>780</v>
      </c>
      <c r="D1651" s="137"/>
      <c r="E1651" s="213"/>
      <c r="F1651" s="213"/>
      <c r="G1651" s="80"/>
      <c r="H1651" s="217"/>
      <c r="J1651" s="51"/>
      <c r="K1651" s="51"/>
      <c r="L1651" s="51"/>
      <c r="M1651" s="51"/>
      <c r="N1651" s="51"/>
      <c r="O1651" s="51"/>
      <c r="P1651" s="51"/>
    </row>
    <row r="1652" spans="1:16" s="50" customFormat="1">
      <c r="A1652" s="166"/>
      <c r="B1652" s="137"/>
      <c r="C1652" s="181" t="s">
        <v>764</v>
      </c>
      <c r="D1652" s="137"/>
      <c r="E1652" s="213"/>
      <c r="F1652" s="213"/>
      <c r="G1652" s="80"/>
      <c r="H1652" s="217"/>
      <c r="J1652" s="51"/>
      <c r="K1652" s="51"/>
      <c r="L1652" s="51"/>
      <c r="M1652" s="51"/>
      <c r="N1652" s="51"/>
      <c r="O1652" s="51"/>
      <c r="P1652" s="51"/>
    </row>
    <row r="1653" spans="1:16" s="50" customFormat="1" ht="28.5">
      <c r="A1653" s="166"/>
      <c r="B1653" s="137"/>
      <c r="C1653" s="181" t="s">
        <v>781</v>
      </c>
      <c r="D1653" s="137"/>
      <c r="E1653" s="213"/>
      <c r="F1653" s="213"/>
      <c r="G1653" s="80"/>
      <c r="H1653" s="217"/>
      <c r="J1653" s="51"/>
      <c r="K1653" s="51"/>
      <c r="L1653" s="51"/>
      <c r="M1653" s="51"/>
      <c r="N1653" s="51"/>
      <c r="O1653" s="51"/>
      <c r="P1653" s="51"/>
    </row>
    <row r="1654" spans="1:16" s="50" customFormat="1" ht="28.5">
      <c r="A1654" s="166"/>
      <c r="B1654" s="137"/>
      <c r="C1654" s="181" t="s">
        <v>782</v>
      </c>
      <c r="D1654" s="137"/>
      <c r="E1654" s="213"/>
      <c r="F1654" s="213"/>
      <c r="G1654" s="80"/>
      <c r="H1654" s="217"/>
      <c r="J1654" s="51"/>
      <c r="K1654" s="51"/>
      <c r="L1654" s="51"/>
      <c r="M1654" s="51"/>
      <c r="N1654" s="51"/>
      <c r="O1654" s="51"/>
      <c r="P1654" s="51"/>
    </row>
    <row r="1655" spans="1:16" s="50" customFormat="1" ht="28.5">
      <c r="A1655" s="166"/>
      <c r="B1655" s="137"/>
      <c r="C1655" s="181" t="s">
        <v>767</v>
      </c>
      <c r="D1655" s="137"/>
      <c r="E1655" s="213"/>
      <c r="F1655" s="213"/>
      <c r="G1655" s="80"/>
      <c r="H1655" s="217"/>
      <c r="J1655" s="51"/>
      <c r="K1655" s="51"/>
      <c r="L1655" s="51"/>
      <c r="M1655" s="51"/>
      <c r="N1655" s="51"/>
      <c r="O1655" s="51"/>
      <c r="P1655" s="51"/>
    </row>
    <row r="1656" spans="1:16" s="50" customFormat="1">
      <c r="A1656" s="166"/>
      <c r="B1656" s="137"/>
      <c r="C1656" s="181" t="s">
        <v>768</v>
      </c>
      <c r="D1656" s="137"/>
      <c r="E1656" s="213"/>
      <c r="F1656" s="213"/>
      <c r="G1656" s="80"/>
      <c r="H1656" s="217"/>
      <c r="J1656" s="51"/>
      <c r="K1656" s="51"/>
      <c r="L1656" s="51"/>
      <c r="M1656" s="51"/>
      <c r="N1656" s="51"/>
      <c r="O1656" s="51"/>
      <c r="P1656" s="51"/>
    </row>
    <row r="1657" spans="1:16" s="50" customFormat="1">
      <c r="A1657" s="166"/>
      <c r="B1657" s="137"/>
      <c r="C1657" s="181"/>
      <c r="D1657" s="137"/>
      <c r="E1657" s="213"/>
      <c r="F1657" s="213"/>
      <c r="G1657" s="80"/>
      <c r="H1657" s="217"/>
      <c r="J1657" s="51"/>
      <c r="K1657" s="51"/>
      <c r="L1657" s="51"/>
      <c r="M1657" s="51"/>
      <c r="N1657" s="51"/>
      <c r="O1657" s="51"/>
      <c r="P1657" s="51"/>
    </row>
    <row r="1658" spans="1:16" s="50" customFormat="1">
      <c r="A1658" s="166">
        <v>2</v>
      </c>
      <c r="B1658" s="137">
        <v>18</v>
      </c>
      <c r="C1658" s="181" t="s">
        <v>895</v>
      </c>
      <c r="D1658" s="137"/>
      <c r="E1658" s="213"/>
      <c r="F1658" s="213"/>
      <c r="G1658" s="80"/>
      <c r="H1658" s="217"/>
      <c r="J1658" s="51"/>
      <c r="K1658" s="51"/>
      <c r="L1658" s="51"/>
      <c r="M1658" s="51"/>
      <c r="N1658" s="51"/>
      <c r="O1658" s="51"/>
      <c r="P1658" s="51"/>
    </row>
    <row r="1659" spans="1:16" s="50" customFormat="1">
      <c r="A1659" s="166"/>
      <c r="B1659" s="137"/>
      <c r="C1659" s="181" t="s">
        <v>898</v>
      </c>
      <c r="D1659" s="137"/>
      <c r="E1659" s="213">
        <v>4</v>
      </c>
      <c r="F1659" s="213" t="s">
        <v>156</v>
      </c>
      <c r="G1659" s="80"/>
      <c r="H1659" s="217">
        <f>+E1659*G1659</f>
        <v>0</v>
      </c>
      <c r="J1659" s="51"/>
      <c r="K1659" s="51"/>
      <c r="L1659" s="51"/>
      <c r="M1659" s="51"/>
      <c r="N1659" s="51"/>
      <c r="O1659" s="51"/>
      <c r="P1659" s="51"/>
    </row>
    <row r="1660" spans="1:16" s="50" customFormat="1">
      <c r="A1660" s="166"/>
      <c r="B1660" s="137"/>
      <c r="C1660" s="181" t="s">
        <v>883</v>
      </c>
      <c r="D1660" s="137"/>
      <c r="E1660" s="213"/>
      <c r="F1660" s="213"/>
      <c r="G1660" s="80"/>
      <c r="H1660" s="217"/>
      <c r="J1660" s="51"/>
      <c r="K1660" s="51"/>
      <c r="L1660" s="51"/>
      <c r="M1660" s="51"/>
      <c r="N1660" s="51"/>
      <c r="O1660" s="51"/>
      <c r="P1660" s="51"/>
    </row>
    <row r="1661" spans="1:16" s="50" customFormat="1">
      <c r="A1661" s="166"/>
      <c r="B1661" s="137"/>
      <c r="C1661" s="181" t="s">
        <v>775</v>
      </c>
      <c r="D1661" s="137"/>
      <c r="E1661" s="213"/>
      <c r="F1661" s="213"/>
      <c r="G1661" s="80"/>
      <c r="H1661" s="217"/>
      <c r="J1661" s="51"/>
      <c r="K1661" s="51"/>
      <c r="L1661" s="51"/>
      <c r="M1661" s="51"/>
      <c r="N1661" s="51"/>
      <c r="O1661" s="51"/>
      <c r="P1661" s="51"/>
    </row>
    <row r="1662" spans="1:16" s="50" customFormat="1">
      <c r="A1662" s="166"/>
      <c r="B1662" s="137"/>
      <c r="C1662" s="181" t="s">
        <v>776</v>
      </c>
      <c r="D1662" s="137"/>
      <c r="E1662" s="213"/>
      <c r="F1662" s="213"/>
      <c r="G1662" s="80"/>
      <c r="H1662" s="217"/>
      <c r="J1662" s="51"/>
      <c r="K1662" s="51"/>
      <c r="L1662" s="51"/>
      <c r="M1662" s="51"/>
      <c r="N1662" s="51"/>
      <c r="O1662" s="51"/>
      <c r="P1662" s="51"/>
    </row>
    <row r="1663" spans="1:16" s="50" customFormat="1">
      <c r="A1663" s="166"/>
      <c r="B1663" s="137"/>
      <c r="C1663" s="181" t="s">
        <v>758</v>
      </c>
      <c r="D1663" s="137"/>
      <c r="E1663" s="213"/>
      <c r="F1663" s="213"/>
      <c r="G1663" s="80"/>
      <c r="H1663" s="217"/>
      <c r="J1663" s="51"/>
      <c r="K1663" s="51"/>
      <c r="L1663" s="51"/>
      <c r="M1663" s="51"/>
      <c r="N1663" s="51"/>
      <c r="O1663" s="51"/>
      <c r="P1663" s="51"/>
    </row>
    <row r="1664" spans="1:16" s="50" customFormat="1" ht="28.5">
      <c r="A1664" s="166"/>
      <c r="B1664" s="137"/>
      <c r="C1664" s="181" t="s">
        <v>897</v>
      </c>
      <c r="D1664" s="137"/>
      <c r="E1664" s="213"/>
      <c r="F1664" s="213"/>
      <c r="G1664" s="80"/>
      <c r="H1664" s="217"/>
      <c r="J1664" s="51"/>
      <c r="K1664" s="51"/>
      <c r="L1664" s="51"/>
      <c r="M1664" s="51"/>
      <c r="N1664" s="51"/>
      <c r="O1664" s="51"/>
      <c r="P1664" s="51"/>
    </row>
    <row r="1665" spans="1:16" s="50" customFormat="1" ht="28.5">
      <c r="A1665" s="166"/>
      <c r="B1665" s="137"/>
      <c r="C1665" s="181" t="s">
        <v>760</v>
      </c>
      <c r="D1665" s="137"/>
      <c r="E1665" s="213"/>
      <c r="F1665" s="213"/>
      <c r="G1665" s="80"/>
      <c r="H1665" s="217"/>
      <c r="J1665" s="51"/>
      <c r="K1665" s="51"/>
      <c r="L1665" s="51"/>
      <c r="M1665" s="51"/>
      <c r="N1665" s="51"/>
      <c r="O1665" s="51"/>
      <c r="P1665" s="51"/>
    </row>
    <row r="1666" spans="1:16" s="50" customFormat="1" ht="28.5">
      <c r="A1666" s="166"/>
      <c r="B1666" s="137"/>
      <c r="C1666" s="181" t="s">
        <v>761</v>
      </c>
      <c r="D1666" s="137"/>
      <c r="E1666" s="213"/>
      <c r="F1666" s="213"/>
      <c r="G1666" s="80"/>
      <c r="H1666" s="217"/>
      <c r="J1666" s="51"/>
      <c r="K1666" s="51"/>
      <c r="L1666" s="51"/>
      <c r="M1666" s="51"/>
      <c r="N1666" s="51"/>
      <c r="O1666" s="51"/>
      <c r="P1666" s="51"/>
    </row>
    <row r="1667" spans="1:16" s="50" customFormat="1" ht="28.5">
      <c r="A1667" s="166"/>
      <c r="B1667" s="137"/>
      <c r="C1667" s="181" t="s">
        <v>779</v>
      </c>
      <c r="D1667" s="137"/>
      <c r="E1667" s="213"/>
      <c r="F1667" s="213"/>
      <c r="G1667" s="80"/>
      <c r="H1667" s="217"/>
      <c r="J1667" s="51"/>
      <c r="K1667" s="51"/>
      <c r="L1667" s="51"/>
      <c r="M1667" s="51"/>
      <c r="N1667" s="51"/>
      <c r="O1667" s="51"/>
      <c r="P1667" s="51"/>
    </row>
    <row r="1668" spans="1:16" s="50" customFormat="1" ht="28.5">
      <c r="A1668" s="166"/>
      <c r="B1668" s="137"/>
      <c r="C1668" s="181" t="s">
        <v>780</v>
      </c>
      <c r="D1668" s="137"/>
      <c r="E1668" s="213"/>
      <c r="F1668" s="213"/>
      <c r="G1668" s="80"/>
      <c r="H1668" s="217"/>
      <c r="J1668" s="51"/>
      <c r="K1668" s="51"/>
      <c r="L1668" s="51"/>
      <c r="M1668" s="51"/>
      <c r="N1668" s="51"/>
      <c r="O1668" s="51"/>
      <c r="P1668" s="51"/>
    </row>
    <row r="1669" spans="1:16" s="50" customFormat="1">
      <c r="A1669" s="166"/>
      <c r="B1669" s="137"/>
      <c r="C1669" s="181" t="s">
        <v>764</v>
      </c>
      <c r="D1669" s="137"/>
      <c r="E1669" s="213"/>
      <c r="F1669" s="213"/>
      <c r="G1669" s="80"/>
      <c r="H1669" s="217"/>
      <c r="J1669" s="51"/>
      <c r="K1669" s="51"/>
      <c r="L1669" s="51"/>
      <c r="M1669" s="51"/>
      <c r="N1669" s="51"/>
      <c r="O1669" s="51"/>
      <c r="P1669" s="51"/>
    </row>
    <row r="1670" spans="1:16" s="50" customFormat="1" ht="28.5">
      <c r="A1670" s="166"/>
      <c r="B1670" s="137"/>
      <c r="C1670" s="181" t="s">
        <v>781</v>
      </c>
      <c r="D1670" s="137"/>
      <c r="E1670" s="213"/>
      <c r="F1670" s="213"/>
      <c r="G1670" s="80"/>
      <c r="H1670" s="217"/>
      <c r="J1670" s="51"/>
      <c r="K1670" s="51"/>
      <c r="L1670" s="51"/>
      <c r="M1670" s="51"/>
      <c r="N1670" s="51"/>
      <c r="O1670" s="51"/>
      <c r="P1670" s="51"/>
    </row>
    <row r="1671" spans="1:16" s="50" customFormat="1" ht="28.5">
      <c r="A1671" s="166"/>
      <c r="B1671" s="137"/>
      <c r="C1671" s="181" t="s">
        <v>782</v>
      </c>
      <c r="D1671" s="137"/>
      <c r="E1671" s="213"/>
      <c r="F1671" s="213"/>
      <c r="G1671" s="80"/>
      <c r="H1671" s="217"/>
      <c r="J1671" s="51"/>
      <c r="K1671" s="51"/>
      <c r="L1671" s="51"/>
      <c r="M1671" s="51"/>
      <c r="N1671" s="51"/>
      <c r="O1671" s="51"/>
      <c r="P1671" s="51"/>
    </row>
    <row r="1672" spans="1:16" s="50" customFormat="1" ht="28.5">
      <c r="A1672" s="166"/>
      <c r="B1672" s="137"/>
      <c r="C1672" s="181" t="s">
        <v>767</v>
      </c>
      <c r="D1672" s="137"/>
      <c r="E1672" s="213"/>
      <c r="F1672" s="213"/>
      <c r="G1672" s="80"/>
      <c r="H1672" s="217"/>
      <c r="J1672" s="51"/>
      <c r="K1672" s="51"/>
      <c r="L1672" s="51"/>
      <c r="M1672" s="51"/>
      <c r="N1672" s="51"/>
      <c r="O1672" s="51"/>
      <c r="P1672" s="51"/>
    </row>
    <row r="1673" spans="1:16" s="50" customFormat="1">
      <c r="A1673" s="166"/>
      <c r="B1673" s="137"/>
      <c r="C1673" s="181" t="s">
        <v>768</v>
      </c>
      <c r="D1673" s="137"/>
      <c r="E1673" s="213"/>
      <c r="F1673" s="213"/>
      <c r="G1673" s="80"/>
      <c r="H1673" s="217"/>
      <c r="J1673" s="51"/>
      <c r="K1673" s="51"/>
      <c r="L1673" s="51"/>
      <c r="M1673" s="51"/>
      <c r="N1673" s="51"/>
      <c r="O1673" s="51"/>
      <c r="P1673" s="51"/>
    </row>
    <row r="1674" spans="1:16" s="50" customFormat="1">
      <c r="A1674" s="166"/>
      <c r="B1674" s="137"/>
      <c r="C1674" s="181"/>
      <c r="D1674" s="137"/>
      <c r="E1674" s="213"/>
      <c r="F1674" s="213"/>
      <c r="G1674" s="80"/>
      <c r="H1674" s="217"/>
      <c r="J1674" s="51"/>
      <c r="K1674" s="51"/>
      <c r="L1674" s="51"/>
      <c r="M1674" s="51"/>
      <c r="N1674" s="51"/>
      <c r="O1674" s="51"/>
      <c r="P1674" s="51"/>
    </row>
    <row r="1675" spans="1:16" s="50" customFormat="1">
      <c r="A1675" s="166">
        <v>2</v>
      </c>
      <c r="B1675" s="137">
        <v>19</v>
      </c>
      <c r="C1675" s="181" t="s">
        <v>899</v>
      </c>
      <c r="D1675" s="137"/>
      <c r="E1675" s="213"/>
      <c r="F1675" s="213"/>
      <c r="G1675" s="80"/>
      <c r="H1675" s="217"/>
      <c r="J1675" s="51"/>
      <c r="K1675" s="51"/>
      <c r="L1675" s="51"/>
      <c r="M1675" s="51"/>
      <c r="N1675" s="51"/>
      <c r="O1675" s="51"/>
      <c r="P1675" s="51"/>
    </row>
    <row r="1676" spans="1:16" s="50" customFormat="1">
      <c r="A1676" s="166"/>
      <c r="B1676" s="137"/>
      <c r="C1676" s="181" t="s">
        <v>754</v>
      </c>
      <c r="D1676" s="137"/>
      <c r="E1676" s="213">
        <v>1</v>
      </c>
      <c r="F1676" s="213" t="s">
        <v>156</v>
      </c>
      <c r="G1676" s="80"/>
      <c r="H1676" s="217">
        <f>+E1676*G1676</f>
        <v>0</v>
      </c>
      <c r="J1676" s="51"/>
      <c r="K1676" s="51"/>
      <c r="L1676" s="51"/>
      <c r="M1676" s="51"/>
      <c r="N1676" s="51"/>
      <c r="O1676" s="51"/>
      <c r="P1676" s="51"/>
    </row>
    <row r="1677" spans="1:16" s="50" customFormat="1">
      <c r="A1677" s="166"/>
      <c r="B1677" s="137"/>
      <c r="C1677" s="181" t="s">
        <v>900</v>
      </c>
      <c r="D1677" s="137"/>
      <c r="E1677" s="213"/>
      <c r="F1677" s="213"/>
      <c r="G1677" s="80"/>
      <c r="H1677" s="217"/>
      <c r="J1677" s="51"/>
      <c r="K1677" s="51"/>
      <c r="L1677" s="51"/>
      <c r="M1677" s="51"/>
      <c r="N1677" s="51"/>
      <c r="O1677" s="51"/>
      <c r="P1677" s="51"/>
    </row>
    <row r="1678" spans="1:16" s="50" customFormat="1">
      <c r="A1678" s="166"/>
      <c r="B1678" s="137"/>
      <c r="C1678" s="181" t="s">
        <v>901</v>
      </c>
      <c r="D1678" s="137"/>
      <c r="E1678" s="213"/>
      <c r="F1678" s="213"/>
      <c r="G1678" s="80"/>
      <c r="H1678" s="217"/>
      <c r="J1678" s="51"/>
      <c r="K1678" s="51"/>
      <c r="L1678" s="51"/>
      <c r="M1678" s="51"/>
      <c r="N1678" s="51"/>
      <c r="O1678" s="51"/>
      <c r="P1678" s="51"/>
    </row>
    <row r="1679" spans="1:16" s="50" customFormat="1">
      <c r="A1679" s="166"/>
      <c r="B1679" s="137"/>
      <c r="C1679" s="181" t="s">
        <v>757</v>
      </c>
      <c r="D1679" s="137"/>
      <c r="E1679" s="213"/>
      <c r="F1679" s="213"/>
      <c r="G1679" s="80"/>
      <c r="H1679" s="217"/>
      <c r="J1679" s="51"/>
      <c r="K1679" s="51"/>
      <c r="L1679" s="51"/>
      <c r="M1679" s="51"/>
      <c r="N1679" s="51"/>
      <c r="O1679" s="51"/>
      <c r="P1679" s="51"/>
    </row>
    <row r="1680" spans="1:16" s="50" customFormat="1">
      <c r="A1680" s="166"/>
      <c r="B1680" s="137"/>
      <c r="C1680" s="181" t="s">
        <v>758</v>
      </c>
      <c r="D1680" s="137"/>
      <c r="E1680" s="213"/>
      <c r="F1680" s="213"/>
      <c r="G1680" s="80"/>
      <c r="H1680" s="217"/>
      <c r="J1680" s="51"/>
      <c r="K1680" s="51"/>
      <c r="L1680" s="51"/>
      <c r="M1680" s="51"/>
      <c r="N1680" s="51"/>
      <c r="O1680" s="51"/>
      <c r="P1680" s="51"/>
    </row>
    <row r="1681" spans="1:16" s="50" customFormat="1" ht="42.75">
      <c r="A1681" s="166"/>
      <c r="B1681" s="137"/>
      <c r="C1681" s="181" t="s">
        <v>902</v>
      </c>
      <c r="D1681" s="137"/>
      <c r="E1681" s="213"/>
      <c r="F1681" s="213"/>
      <c r="G1681" s="80"/>
      <c r="H1681" s="217"/>
      <c r="J1681" s="51"/>
      <c r="K1681" s="51"/>
      <c r="L1681" s="51"/>
      <c r="M1681" s="51"/>
      <c r="N1681" s="51"/>
      <c r="O1681" s="51"/>
      <c r="P1681" s="51"/>
    </row>
    <row r="1682" spans="1:16" s="50" customFormat="1">
      <c r="A1682" s="166"/>
      <c r="B1682" s="137"/>
      <c r="C1682" s="181" t="s">
        <v>903</v>
      </c>
      <c r="D1682" s="137"/>
      <c r="E1682" s="213"/>
      <c r="F1682" s="213"/>
      <c r="G1682" s="80"/>
      <c r="H1682" s="217"/>
      <c r="J1682" s="51"/>
      <c r="K1682" s="51"/>
      <c r="L1682" s="51"/>
      <c r="M1682" s="51"/>
      <c r="N1682" s="51"/>
      <c r="O1682" s="51"/>
      <c r="P1682" s="51"/>
    </row>
    <row r="1683" spans="1:16" s="50" customFormat="1" ht="28.5">
      <c r="A1683" s="166"/>
      <c r="B1683" s="137"/>
      <c r="C1683" s="181" t="s">
        <v>761</v>
      </c>
      <c r="D1683" s="137"/>
      <c r="E1683" s="213"/>
      <c r="F1683" s="213"/>
      <c r="G1683" s="80"/>
      <c r="H1683" s="217"/>
      <c r="J1683" s="51"/>
      <c r="K1683" s="51"/>
      <c r="L1683" s="51"/>
      <c r="M1683" s="51"/>
      <c r="N1683" s="51"/>
      <c r="O1683" s="51"/>
      <c r="P1683" s="51"/>
    </row>
    <row r="1684" spans="1:16" s="50" customFormat="1" ht="28.5">
      <c r="A1684" s="166"/>
      <c r="B1684" s="137"/>
      <c r="C1684" s="181" t="s">
        <v>779</v>
      </c>
      <c r="D1684" s="137"/>
      <c r="E1684" s="213"/>
      <c r="F1684" s="213"/>
      <c r="G1684" s="80"/>
      <c r="H1684" s="217"/>
      <c r="J1684" s="51"/>
      <c r="K1684" s="51"/>
      <c r="L1684" s="51"/>
      <c r="M1684" s="51"/>
      <c r="N1684" s="51"/>
      <c r="O1684" s="51"/>
      <c r="P1684" s="51"/>
    </row>
    <row r="1685" spans="1:16" s="50" customFormat="1" ht="28.5">
      <c r="A1685" s="166"/>
      <c r="B1685" s="137"/>
      <c r="C1685" s="181" t="s">
        <v>780</v>
      </c>
      <c r="D1685" s="137"/>
      <c r="E1685" s="213"/>
      <c r="F1685" s="213"/>
      <c r="G1685" s="80"/>
      <c r="H1685" s="217"/>
      <c r="J1685" s="51"/>
      <c r="K1685" s="51"/>
      <c r="L1685" s="51"/>
      <c r="M1685" s="51"/>
      <c r="N1685" s="51"/>
      <c r="O1685" s="51"/>
      <c r="P1685" s="51"/>
    </row>
    <row r="1686" spans="1:16" s="50" customFormat="1" ht="28.5">
      <c r="A1686" s="166"/>
      <c r="B1686" s="137"/>
      <c r="C1686" s="181" t="s">
        <v>904</v>
      </c>
      <c r="D1686" s="137"/>
      <c r="E1686" s="213"/>
      <c r="F1686" s="213"/>
      <c r="G1686" s="80"/>
      <c r="H1686" s="217"/>
      <c r="J1686" s="51"/>
      <c r="K1686" s="51"/>
      <c r="L1686" s="51"/>
      <c r="M1686" s="51"/>
      <c r="N1686" s="51"/>
      <c r="O1686" s="51"/>
      <c r="P1686" s="51"/>
    </row>
    <row r="1687" spans="1:16" s="50" customFormat="1">
      <c r="A1687" s="166"/>
      <c r="B1687" s="137"/>
      <c r="C1687" s="181" t="s">
        <v>765</v>
      </c>
      <c r="D1687" s="137"/>
      <c r="E1687" s="213"/>
      <c r="F1687" s="213"/>
      <c r="G1687" s="80"/>
      <c r="H1687" s="217"/>
      <c r="J1687" s="51"/>
      <c r="K1687" s="51"/>
      <c r="L1687" s="51"/>
      <c r="M1687" s="51"/>
      <c r="N1687" s="51"/>
      <c r="O1687" s="51"/>
      <c r="P1687" s="51"/>
    </row>
    <row r="1688" spans="1:16" s="50" customFormat="1" ht="28.5">
      <c r="A1688" s="166"/>
      <c r="B1688" s="137"/>
      <c r="C1688" s="181" t="s">
        <v>782</v>
      </c>
      <c r="D1688" s="137"/>
      <c r="E1688" s="213"/>
      <c r="F1688" s="213"/>
      <c r="G1688" s="80"/>
      <c r="H1688" s="217"/>
      <c r="J1688" s="51"/>
      <c r="K1688" s="51"/>
      <c r="L1688" s="51"/>
      <c r="M1688" s="51"/>
      <c r="N1688" s="51"/>
      <c r="O1688" s="51"/>
      <c r="P1688" s="51"/>
    </row>
    <row r="1689" spans="1:16" s="50" customFormat="1" ht="28.5">
      <c r="A1689" s="166"/>
      <c r="B1689" s="137"/>
      <c r="C1689" s="181" t="s">
        <v>767</v>
      </c>
      <c r="D1689" s="137"/>
      <c r="E1689" s="213"/>
      <c r="F1689" s="213"/>
      <c r="G1689" s="80"/>
      <c r="H1689" s="217"/>
      <c r="J1689" s="51"/>
      <c r="K1689" s="51"/>
      <c r="L1689" s="51"/>
      <c r="M1689" s="51"/>
      <c r="N1689" s="51"/>
      <c r="O1689" s="51"/>
      <c r="P1689" s="51"/>
    </row>
    <row r="1690" spans="1:16" s="50" customFormat="1">
      <c r="A1690" s="166"/>
      <c r="B1690" s="137"/>
      <c r="C1690" s="181" t="s">
        <v>768</v>
      </c>
      <c r="D1690" s="137"/>
      <c r="E1690" s="213"/>
      <c r="F1690" s="213"/>
      <c r="G1690" s="80"/>
      <c r="H1690" s="217"/>
      <c r="J1690" s="51"/>
      <c r="K1690" s="51"/>
      <c r="L1690" s="51"/>
      <c r="M1690" s="51"/>
      <c r="N1690" s="51"/>
      <c r="O1690" s="51"/>
      <c r="P1690" s="51"/>
    </row>
    <row r="1691" spans="1:16" s="50" customFormat="1">
      <c r="A1691" s="166"/>
      <c r="B1691" s="167"/>
      <c r="C1691" s="45"/>
      <c r="D1691" s="45"/>
      <c r="E1691" s="48"/>
      <c r="F1691" s="47"/>
      <c r="G1691" s="80"/>
      <c r="H1691" s="217"/>
      <c r="J1691" s="51"/>
      <c r="K1691" s="51"/>
      <c r="L1691" s="51"/>
      <c r="M1691" s="51"/>
      <c r="N1691" s="51"/>
      <c r="O1691" s="51"/>
      <c r="P1691" s="51"/>
    </row>
    <row r="1692" spans="1:16" s="50" customFormat="1">
      <c r="A1692" s="166">
        <v>2</v>
      </c>
      <c r="B1692" s="137">
        <v>7</v>
      </c>
      <c r="C1692" s="181" t="s">
        <v>1050</v>
      </c>
      <c r="D1692" s="137"/>
      <c r="E1692" s="213"/>
      <c r="F1692" s="213"/>
      <c r="G1692" s="80"/>
      <c r="H1692" s="217"/>
      <c r="J1692" s="51"/>
      <c r="K1692" s="51"/>
      <c r="L1692" s="51"/>
      <c r="M1692" s="51"/>
      <c r="N1692" s="51"/>
      <c r="O1692" s="51"/>
      <c r="P1692" s="51"/>
    </row>
    <row r="1693" spans="1:16" s="50" customFormat="1">
      <c r="A1693" s="166"/>
      <c r="B1693" s="137"/>
      <c r="C1693" s="181" t="s">
        <v>754</v>
      </c>
      <c r="D1693" s="137"/>
      <c r="E1693" s="213">
        <v>1</v>
      </c>
      <c r="F1693" s="213" t="s">
        <v>156</v>
      </c>
      <c r="G1693" s="80"/>
      <c r="H1693" s="217">
        <f>+E1693*G1693</f>
        <v>0</v>
      </c>
      <c r="J1693" s="51"/>
      <c r="K1693" s="51"/>
      <c r="L1693" s="51"/>
      <c r="M1693" s="51"/>
      <c r="N1693" s="51"/>
      <c r="O1693" s="51"/>
      <c r="P1693" s="51"/>
    </row>
    <row r="1694" spans="1:16" s="50" customFormat="1">
      <c r="A1694" s="166"/>
      <c r="B1694" s="137"/>
      <c r="C1694" s="181" t="s">
        <v>1051</v>
      </c>
      <c r="D1694" s="137"/>
      <c r="E1694" s="213"/>
      <c r="F1694" s="213"/>
      <c r="G1694" s="80"/>
      <c r="H1694" s="217"/>
      <c r="J1694" s="51"/>
      <c r="K1694" s="51"/>
      <c r="L1694" s="51"/>
      <c r="M1694" s="51"/>
      <c r="N1694" s="51"/>
      <c r="O1694" s="51"/>
      <c r="P1694" s="51"/>
    </row>
    <row r="1695" spans="1:16" s="50" customFormat="1">
      <c r="A1695" s="166"/>
      <c r="B1695" s="137"/>
      <c r="C1695" s="181" t="s">
        <v>1052</v>
      </c>
      <c r="D1695" s="137"/>
      <c r="E1695" s="213"/>
      <c r="F1695" s="213"/>
      <c r="G1695" s="80"/>
      <c r="H1695" s="217"/>
      <c r="J1695" s="51"/>
      <c r="K1695" s="51"/>
      <c r="L1695" s="51"/>
      <c r="M1695" s="51"/>
      <c r="N1695" s="51"/>
      <c r="O1695" s="51"/>
      <c r="P1695" s="51"/>
    </row>
    <row r="1696" spans="1:16" s="50" customFormat="1">
      <c r="A1696" s="166"/>
      <c r="B1696" s="137"/>
      <c r="C1696" s="181" t="s">
        <v>1053</v>
      </c>
      <c r="D1696" s="137"/>
      <c r="E1696" s="213"/>
      <c r="F1696" s="213"/>
      <c r="G1696" s="80"/>
      <c r="H1696" s="217"/>
      <c r="J1696" s="51"/>
      <c r="K1696" s="51"/>
      <c r="L1696" s="51"/>
      <c r="M1696" s="51"/>
      <c r="N1696" s="51"/>
      <c r="O1696" s="51"/>
      <c r="P1696" s="51"/>
    </row>
    <row r="1697" spans="1:258" s="50" customFormat="1">
      <c r="A1697" s="166"/>
      <c r="B1697" s="137"/>
      <c r="C1697" s="181" t="s">
        <v>1054</v>
      </c>
      <c r="D1697" s="137"/>
      <c r="E1697" s="213"/>
      <c r="F1697" s="213"/>
      <c r="G1697" s="80"/>
      <c r="H1697" s="217"/>
      <c r="J1697" s="51"/>
      <c r="K1697" s="51"/>
      <c r="L1697" s="51"/>
      <c r="M1697" s="51"/>
      <c r="N1697" s="51"/>
      <c r="O1697" s="51"/>
      <c r="P1697" s="51"/>
    </row>
    <row r="1698" spans="1:258" s="50" customFormat="1">
      <c r="A1698" s="166"/>
      <c r="B1698" s="137"/>
      <c r="C1698" s="181" t="s">
        <v>1055</v>
      </c>
      <c r="D1698" s="137"/>
      <c r="E1698" s="213"/>
      <c r="F1698" s="213"/>
      <c r="G1698" s="80"/>
      <c r="H1698" s="217"/>
      <c r="J1698" s="51"/>
      <c r="K1698" s="51"/>
      <c r="L1698" s="51"/>
      <c r="M1698" s="51"/>
      <c r="N1698" s="51"/>
      <c r="O1698" s="51"/>
      <c r="P1698" s="51"/>
    </row>
    <row r="1699" spans="1:258" s="50" customFormat="1" ht="28.5">
      <c r="A1699" s="166"/>
      <c r="B1699" s="137"/>
      <c r="C1699" s="181" t="s">
        <v>760</v>
      </c>
      <c r="D1699" s="137"/>
      <c r="E1699" s="213"/>
      <c r="F1699" s="213"/>
      <c r="G1699" s="80"/>
      <c r="H1699" s="217"/>
      <c r="J1699" s="51"/>
      <c r="K1699" s="51"/>
      <c r="L1699" s="51"/>
      <c r="M1699" s="51"/>
      <c r="N1699" s="51"/>
      <c r="O1699" s="51"/>
      <c r="P1699" s="51"/>
    </row>
    <row r="1700" spans="1:258" s="50" customFormat="1" ht="28.5">
      <c r="A1700" s="166"/>
      <c r="B1700" s="137"/>
      <c r="C1700" s="181" t="s">
        <v>761</v>
      </c>
      <c r="D1700" s="137"/>
      <c r="E1700" s="213"/>
      <c r="F1700" s="213"/>
      <c r="G1700" s="80"/>
      <c r="H1700" s="217"/>
      <c r="J1700" s="51"/>
      <c r="K1700" s="51"/>
      <c r="L1700" s="51"/>
      <c r="M1700" s="51"/>
      <c r="N1700" s="51"/>
      <c r="O1700" s="51"/>
      <c r="P1700" s="51"/>
    </row>
    <row r="1701" spans="1:258" s="50" customFormat="1" ht="28.5">
      <c r="A1701" s="166"/>
      <c r="B1701" s="137"/>
      <c r="C1701" s="181" t="s">
        <v>779</v>
      </c>
      <c r="D1701" s="137"/>
      <c r="E1701" s="213"/>
      <c r="F1701" s="213"/>
      <c r="G1701" s="80"/>
      <c r="H1701" s="217"/>
      <c r="J1701" s="51"/>
      <c r="K1701" s="51"/>
      <c r="L1701" s="51"/>
      <c r="M1701" s="51"/>
      <c r="N1701" s="51"/>
      <c r="O1701" s="51"/>
      <c r="P1701" s="51"/>
    </row>
    <row r="1702" spans="1:258" s="50" customFormat="1" ht="28.5">
      <c r="A1702" s="166"/>
      <c r="B1702" s="137"/>
      <c r="C1702" s="181" t="s">
        <v>780</v>
      </c>
      <c r="D1702" s="137"/>
      <c r="E1702" s="213"/>
      <c r="F1702" s="213"/>
      <c r="G1702" s="80"/>
      <c r="H1702" s="217"/>
      <c r="J1702" s="51"/>
      <c r="K1702" s="51"/>
      <c r="L1702" s="51"/>
      <c r="M1702" s="51"/>
      <c r="N1702" s="51"/>
      <c r="O1702" s="51"/>
      <c r="P1702" s="51"/>
    </row>
    <row r="1703" spans="1:258" s="50" customFormat="1">
      <c r="A1703" s="166"/>
      <c r="B1703" s="137"/>
      <c r="C1703" s="181" t="s">
        <v>764</v>
      </c>
      <c r="D1703" s="137"/>
      <c r="E1703" s="213"/>
      <c r="F1703" s="213"/>
      <c r="G1703" s="80"/>
      <c r="H1703" s="217"/>
      <c r="J1703" s="51"/>
      <c r="K1703" s="51"/>
      <c r="L1703" s="51"/>
      <c r="M1703" s="51"/>
      <c r="N1703" s="51"/>
      <c r="O1703" s="51"/>
      <c r="P1703" s="51"/>
    </row>
    <row r="1704" spans="1:258" s="50" customFormat="1" ht="28.5">
      <c r="A1704" s="166"/>
      <c r="B1704" s="137"/>
      <c r="C1704" s="181" t="s">
        <v>852</v>
      </c>
      <c r="D1704" s="137"/>
      <c r="E1704" s="213"/>
      <c r="F1704" s="213"/>
      <c r="G1704" s="80"/>
      <c r="H1704" s="217"/>
      <c r="J1704" s="51"/>
      <c r="K1704" s="51"/>
      <c r="L1704" s="51"/>
      <c r="M1704" s="51"/>
      <c r="N1704" s="51"/>
      <c r="O1704" s="51"/>
      <c r="P1704" s="51"/>
    </row>
    <row r="1705" spans="1:258" s="50" customFormat="1" ht="28.5">
      <c r="A1705" s="166"/>
      <c r="B1705" s="137"/>
      <c r="C1705" s="181" t="s">
        <v>1056</v>
      </c>
      <c r="D1705" s="137"/>
      <c r="E1705" s="213"/>
      <c r="F1705" s="213"/>
      <c r="G1705" s="80"/>
      <c r="H1705" s="217"/>
      <c r="J1705" s="51"/>
      <c r="K1705" s="51"/>
      <c r="L1705" s="51"/>
      <c r="M1705" s="51"/>
      <c r="N1705" s="51"/>
      <c r="O1705" s="51"/>
      <c r="P1705" s="51"/>
    </row>
    <row r="1706" spans="1:258" s="50" customFormat="1">
      <c r="A1706" s="166"/>
      <c r="B1706" s="137"/>
      <c r="C1706" s="181"/>
      <c r="D1706" s="137"/>
      <c r="E1706" s="213"/>
      <c r="F1706" s="213"/>
      <c r="G1706" s="80"/>
      <c r="H1706" s="217"/>
      <c r="J1706" s="51"/>
      <c r="K1706" s="51"/>
      <c r="L1706" s="51"/>
      <c r="M1706" s="51"/>
      <c r="N1706" s="51"/>
      <c r="O1706" s="51"/>
      <c r="P1706" s="51"/>
    </row>
    <row r="1707" spans="1:258" s="50" customFormat="1">
      <c r="A1707" s="166"/>
      <c r="B1707" s="137"/>
      <c r="C1707" s="181" t="s">
        <v>768</v>
      </c>
      <c r="D1707" s="137"/>
      <c r="E1707" s="213"/>
      <c r="F1707" s="213"/>
      <c r="G1707" s="80"/>
      <c r="H1707" s="217"/>
      <c r="J1707" s="51"/>
      <c r="K1707" s="51"/>
      <c r="L1707" s="51"/>
      <c r="M1707" s="51"/>
      <c r="N1707" s="51"/>
      <c r="O1707" s="51"/>
      <c r="P1707" s="51"/>
    </row>
    <row r="1708" spans="1:258" s="50" customFormat="1">
      <c r="A1708" s="166"/>
      <c r="B1708" s="44"/>
      <c r="C1708" s="45"/>
      <c r="D1708" s="45"/>
      <c r="E1708" s="48"/>
      <c r="F1708" s="47"/>
      <c r="G1708" s="80"/>
      <c r="H1708" s="217"/>
      <c r="J1708" s="51"/>
      <c r="K1708" s="51"/>
      <c r="L1708" s="51"/>
      <c r="M1708" s="51"/>
      <c r="N1708" s="51"/>
      <c r="O1708" s="51"/>
      <c r="P1708" s="51"/>
    </row>
    <row r="1709" spans="1:258" s="50" customFormat="1" ht="15" thickBot="1">
      <c r="A1709" s="116">
        <v>2</v>
      </c>
      <c r="B1709" s="90"/>
      <c r="C1709" s="267" t="s">
        <v>906</v>
      </c>
      <c r="D1709" s="91"/>
      <c r="E1709" s="198"/>
      <c r="F1709" s="117"/>
      <c r="G1709" s="118"/>
      <c r="H1709" s="92">
        <f>SUM(H768:H1708)</f>
        <v>0</v>
      </c>
      <c r="J1709" s="51"/>
      <c r="K1709" s="51"/>
      <c r="L1709" s="51"/>
      <c r="M1709" s="51"/>
      <c r="N1709" s="51"/>
      <c r="O1709" s="51"/>
      <c r="P1709" s="51"/>
    </row>
    <row r="1710" spans="1:258" s="50" customFormat="1" ht="15" thickTop="1">
      <c r="A1710" s="166"/>
      <c r="B1710" s="44"/>
      <c r="C1710" s="45"/>
      <c r="D1710" s="45"/>
      <c r="E1710" s="48"/>
      <c r="F1710" s="47"/>
      <c r="G1710" s="80"/>
      <c r="H1710" s="217"/>
      <c r="J1710" s="42"/>
      <c r="K1710" s="42"/>
      <c r="L1710" s="42"/>
      <c r="M1710" s="42"/>
      <c r="N1710" s="42"/>
      <c r="O1710" s="42"/>
      <c r="P1710" s="42"/>
      <c r="Q1710" s="41"/>
      <c r="R1710" s="41"/>
      <c r="S1710" s="41"/>
      <c r="T1710" s="41"/>
      <c r="U1710" s="41"/>
      <c r="V1710" s="41"/>
      <c r="W1710" s="41"/>
      <c r="X1710" s="41"/>
      <c r="Y1710" s="41"/>
      <c r="Z1710" s="41"/>
      <c r="AA1710" s="41"/>
      <c r="AB1710" s="41"/>
      <c r="AC1710" s="41"/>
      <c r="AD1710" s="41"/>
      <c r="AE1710" s="41"/>
      <c r="AF1710" s="41"/>
      <c r="AG1710" s="41"/>
      <c r="AH1710" s="41"/>
      <c r="AI1710" s="41"/>
      <c r="AJ1710" s="41"/>
      <c r="AK1710" s="41"/>
      <c r="AL1710" s="41"/>
      <c r="AM1710" s="41"/>
      <c r="AN1710" s="41"/>
      <c r="AO1710" s="41"/>
      <c r="AP1710" s="41"/>
      <c r="AQ1710" s="41"/>
      <c r="AR1710" s="41"/>
      <c r="AS1710" s="41"/>
      <c r="AT1710" s="41"/>
      <c r="AU1710" s="41"/>
      <c r="AV1710" s="41"/>
      <c r="AW1710" s="41"/>
      <c r="AX1710" s="41"/>
      <c r="AY1710" s="41"/>
      <c r="AZ1710" s="41"/>
      <c r="BA1710" s="41"/>
      <c r="BB1710" s="41"/>
      <c r="BC1710" s="41"/>
      <c r="BD1710" s="41"/>
      <c r="BE1710" s="41"/>
      <c r="BF1710" s="41"/>
      <c r="BG1710" s="41"/>
      <c r="BH1710" s="41"/>
      <c r="BI1710" s="41"/>
      <c r="BJ1710" s="41"/>
      <c r="BK1710" s="41"/>
      <c r="BL1710" s="41"/>
      <c r="BM1710" s="41"/>
      <c r="BN1710" s="41"/>
      <c r="BO1710" s="41"/>
      <c r="BP1710" s="41"/>
      <c r="BQ1710" s="41"/>
      <c r="BR1710" s="41"/>
      <c r="BS1710" s="41"/>
      <c r="BT1710" s="41"/>
      <c r="BU1710" s="41"/>
      <c r="BV1710" s="41"/>
      <c r="BW1710" s="41"/>
      <c r="BX1710" s="41"/>
      <c r="BY1710" s="41"/>
      <c r="BZ1710" s="41"/>
      <c r="CA1710" s="41"/>
      <c r="CB1710" s="41"/>
      <c r="CC1710" s="41"/>
      <c r="CD1710" s="41"/>
      <c r="CE1710" s="41"/>
      <c r="CF1710" s="41"/>
      <c r="CG1710" s="41"/>
      <c r="CH1710" s="41"/>
      <c r="CI1710" s="41"/>
      <c r="CJ1710" s="41"/>
      <c r="CK1710" s="41"/>
      <c r="CL1710" s="41"/>
      <c r="CM1710" s="41"/>
      <c r="CN1710" s="41"/>
      <c r="CO1710" s="41"/>
      <c r="CP1710" s="41"/>
      <c r="CQ1710" s="41"/>
      <c r="CR1710" s="41"/>
      <c r="CS1710" s="41"/>
      <c r="CT1710" s="41"/>
      <c r="CU1710" s="41"/>
      <c r="CV1710" s="41"/>
      <c r="CW1710" s="41"/>
      <c r="CX1710" s="41"/>
      <c r="CY1710" s="41"/>
      <c r="CZ1710" s="41"/>
      <c r="DA1710" s="41"/>
      <c r="DB1710" s="41"/>
      <c r="DC1710" s="41"/>
      <c r="DD1710" s="41"/>
      <c r="DE1710" s="41"/>
      <c r="DF1710" s="41"/>
      <c r="DG1710" s="41"/>
      <c r="DH1710" s="41"/>
      <c r="DI1710" s="41"/>
      <c r="DJ1710" s="41"/>
      <c r="DK1710" s="41"/>
      <c r="DL1710" s="41"/>
      <c r="DM1710" s="41"/>
      <c r="DN1710" s="41"/>
      <c r="DO1710" s="41"/>
      <c r="DP1710" s="41"/>
      <c r="DQ1710" s="41"/>
      <c r="DR1710" s="41"/>
      <c r="DS1710" s="41"/>
      <c r="DT1710" s="41"/>
      <c r="DU1710" s="41"/>
      <c r="DV1710" s="41"/>
      <c r="DW1710" s="41"/>
      <c r="DX1710" s="41"/>
      <c r="DY1710" s="41"/>
      <c r="DZ1710" s="41"/>
      <c r="EA1710" s="41"/>
      <c r="EB1710" s="41"/>
      <c r="EC1710" s="41"/>
      <c r="ED1710" s="41"/>
      <c r="EE1710" s="41"/>
      <c r="EF1710" s="41"/>
      <c r="EG1710" s="41"/>
      <c r="EH1710" s="41"/>
      <c r="EI1710" s="41"/>
      <c r="EJ1710" s="41"/>
      <c r="EK1710" s="41"/>
      <c r="EL1710" s="41"/>
      <c r="EM1710" s="41"/>
      <c r="EN1710" s="41"/>
      <c r="EO1710" s="41"/>
      <c r="EP1710" s="41"/>
      <c r="EQ1710" s="41"/>
      <c r="ER1710" s="41"/>
      <c r="ES1710" s="41"/>
      <c r="ET1710" s="41"/>
      <c r="EU1710" s="41"/>
      <c r="EV1710" s="41"/>
      <c r="EW1710" s="41"/>
      <c r="EX1710" s="41"/>
      <c r="EY1710" s="41"/>
      <c r="EZ1710" s="41"/>
      <c r="FA1710" s="41"/>
      <c r="FB1710" s="41"/>
      <c r="FC1710" s="41"/>
      <c r="FD1710" s="41"/>
      <c r="FE1710" s="41"/>
      <c r="FF1710" s="41"/>
      <c r="FG1710" s="41"/>
      <c r="FH1710" s="41"/>
      <c r="FI1710" s="41"/>
      <c r="FJ1710" s="41"/>
      <c r="FK1710" s="41"/>
      <c r="FL1710" s="41"/>
      <c r="FM1710" s="41"/>
      <c r="FN1710" s="41"/>
      <c r="FO1710" s="41"/>
      <c r="FP1710" s="41"/>
      <c r="FQ1710" s="41"/>
      <c r="FR1710" s="41"/>
      <c r="FS1710" s="41"/>
      <c r="FT1710" s="41"/>
      <c r="FU1710" s="41"/>
      <c r="FV1710" s="41"/>
      <c r="FW1710" s="41"/>
      <c r="FX1710" s="41"/>
      <c r="FY1710" s="41"/>
      <c r="FZ1710" s="41"/>
      <c r="GA1710" s="41"/>
      <c r="GB1710" s="41"/>
      <c r="GC1710" s="41"/>
      <c r="GD1710" s="41"/>
      <c r="GE1710" s="41"/>
      <c r="GF1710" s="41"/>
      <c r="GG1710" s="41"/>
      <c r="GH1710" s="41"/>
      <c r="GI1710" s="41"/>
      <c r="GJ1710" s="41"/>
      <c r="GK1710" s="41"/>
      <c r="GL1710" s="41"/>
      <c r="GM1710" s="41"/>
      <c r="GN1710" s="41"/>
      <c r="GO1710" s="41"/>
      <c r="GP1710" s="41"/>
      <c r="GQ1710" s="41"/>
      <c r="GR1710" s="41"/>
      <c r="GS1710" s="41"/>
      <c r="GT1710" s="41"/>
      <c r="GU1710" s="41"/>
      <c r="GV1710" s="41"/>
      <c r="GW1710" s="41"/>
      <c r="GX1710" s="41"/>
      <c r="GY1710" s="41"/>
      <c r="GZ1710" s="41"/>
      <c r="HA1710" s="41"/>
      <c r="HB1710" s="41"/>
      <c r="HC1710" s="41"/>
      <c r="HD1710" s="41"/>
      <c r="HE1710" s="41"/>
      <c r="HF1710" s="41"/>
      <c r="HG1710" s="41"/>
      <c r="HH1710" s="41"/>
      <c r="HI1710" s="41"/>
      <c r="HJ1710" s="41"/>
      <c r="HK1710" s="41"/>
      <c r="HL1710" s="41"/>
      <c r="HM1710" s="41"/>
      <c r="HN1710" s="41"/>
      <c r="HO1710" s="41"/>
      <c r="HP1710" s="41"/>
      <c r="HQ1710" s="41"/>
      <c r="HR1710" s="41"/>
      <c r="HS1710" s="41"/>
      <c r="HT1710" s="41"/>
      <c r="HU1710" s="41"/>
      <c r="HV1710" s="41"/>
      <c r="HW1710" s="41"/>
      <c r="HX1710" s="41"/>
      <c r="HY1710" s="41"/>
      <c r="HZ1710" s="41"/>
      <c r="IA1710" s="41"/>
      <c r="IB1710" s="41"/>
      <c r="IC1710" s="41"/>
      <c r="ID1710" s="41"/>
      <c r="IE1710" s="41"/>
      <c r="IF1710" s="41"/>
      <c r="IG1710" s="41"/>
      <c r="IH1710" s="41"/>
      <c r="II1710" s="41"/>
      <c r="IJ1710" s="41"/>
      <c r="IK1710" s="41"/>
      <c r="IL1710" s="41"/>
      <c r="IM1710" s="41"/>
      <c r="IN1710" s="41"/>
      <c r="IO1710" s="41"/>
      <c r="IP1710" s="41"/>
      <c r="IQ1710" s="41"/>
      <c r="IR1710" s="41"/>
      <c r="IS1710" s="41"/>
      <c r="IT1710" s="41"/>
      <c r="IU1710" s="41"/>
      <c r="IV1710" s="41"/>
      <c r="IW1710" s="41"/>
      <c r="IX1710" s="41"/>
    </row>
    <row r="1711" spans="1:258" s="50" customFormat="1">
      <c r="A1711" s="93">
        <v>3</v>
      </c>
      <c r="B1711" s="85"/>
      <c r="C1711" s="163" t="s">
        <v>87</v>
      </c>
      <c r="D1711" s="163"/>
      <c r="E1711" s="212"/>
      <c r="F1711" s="164"/>
      <c r="G1711" s="165"/>
      <c r="H1711" s="237"/>
      <c r="J1711" s="51"/>
      <c r="K1711" s="51"/>
      <c r="L1711" s="51"/>
      <c r="M1711" s="51"/>
      <c r="N1711" s="51"/>
      <c r="O1711" s="51"/>
      <c r="P1711" s="51"/>
    </row>
    <row r="1712" spans="1:258" s="50" customFormat="1">
      <c r="A1712" s="166"/>
      <c r="B1712" s="43"/>
      <c r="C1712" s="45"/>
      <c r="D1712" s="45"/>
      <c r="E1712" s="48"/>
      <c r="F1712" s="47"/>
      <c r="G1712" s="80"/>
      <c r="H1712" s="217"/>
      <c r="J1712" s="51"/>
      <c r="K1712" s="51"/>
      <c r="L1712" s="51"/>
      <c r="M1712" s="51"/>
      <c r="N1712" s="51"/>
      <c r="O1712" s="51"/>
      <c r="P1712" s="51"/>
    </row>
    <row r="1713" spans="1:16" s="50" customFormat="1">
      <c r="A1713" s="166"/>
      <c r="B1713" s="43"/>
      <c r="C1713" s="45"/>
      <c r="D1713" s="45"/>
      <c r="E1713" s="48"/>
      <c r="F1713" s="47"/>
      <c r="G1713" s="80"/>
      <c r="H1713" s="217"/>
      <c r="J1713" s="51"/>
      <c r="K1713" s="51"/>
      <c r="L1713" s="51"/>
      <c r="M1713" s="51"/>
      <c r="N1713" s="51"/>
      <c r="O1713" s="51"/>
      <c r="P1713" s="51"/>
    </row>
    <row r="1714" spans="1:16" s="50" customFormat="1" ht="143.25" customHeight="1">
      <c r="A1714" s="166">
        <v>3</v>
      </c>
      <c r="B1714" s="44">
        <v>1</v>
      </c>
      <c r="C1714" s="45" t="s">
        <v>1103</v>
      </c>
      <c r="D1714" s="45"/>
      <c r="E1714" s="48">
        <v>95</v>
      </c>
      <c r="F1714" s="47" t="s">
        <v>13</v>
      </c>
      <c r="G1714" s="80"/>
      <c r="H1714" s="217">
        <f>+E1714*G1714</f>
        <v>0</v>
      </c>
      <c r="J1714" s="51"/>
      <c r="K1714" s="51"/>
      <c r="L1714" s="51"/>
      <c r="M1714" s="51"/>
      <c r="N1714" s="51"/>
      <c r="O1714" s="51"/>
      <c r="P1714" s="51"/>
    </row>
    <row r="1715" spans="1:16" s="50" customFormat="1">
      <c r="A1715" s="166"/>
      <c r="B1715" s="44"/>
      <c r="C1715" s="45"/>
      <c r="D1715" s="45"/>
      <c r="E1715" s="48"/>
      <c r="F1715" s="47"/>
      <c r="G1715" s="80"/>
      <c r="H1715" s="217"/>
      <c r="J1715" s="51"/>
      <c r="K1715" s="51"/>
      <c r="L1715" s="51"/>
      <c r="M1715" s="51"/>
      <c r="N1715" s="51"/>
      <c r="O1715" s="51"/>
      <c r="P1715" s="51"/>
    </row>
    <row r="1716" spans="1:16" s="50" customFormat="1" ht="142.5">
      <c r="A1716" s="166">
        <v>3</v>
      </c>
      <c r="B1716" s="44">
        <f>+B1714+1</f>
        <v>2</v>
      </c>
      <c r="C1716" s="128" t="s">
        <v>1102</v>
      </c>
      <c r="D1716" s="45"/>
      <c r="E1716" s="48">
        <f>95+253+306+52+216+176+18-30</f>
        <v>1086</v>
      </c>
      <c r="F1716" s="47" t="s">
        <v>13</v>
      </c>
      <c r="G1716" s="80"/>
      <c r="H1716" s="217">
        <f>+E1716*G1716</f>
        <v>0</v>
      </c>
      <c r="J1716" s="51"/>
      <c r="K1716" s="51"/>
      <c r="L1716" s="51"/>
      <c r="M1716" s="51"/>
      <c r="N1716" s="51"/>
      <c r="O1716" s="51"/>
      <c r="P1716" s="51"/>
    </row>
    <row r="1717" spans="1:16" s="50" customFormat="1">
      <c r="A1717" s="166"/>
      <c r="B1717" s="44"/>
      <c r="C1717" s="45"/>
      <c r="D1717" s="45"/>
      <c r="E1717" s="48"/>
      <c r="F1717" s="47"/>
      <c r="G1717" s="80"/>
      <c r="H1717" s="217"/>
      <c r="J1717" s="51"/>
      <c r="K1717" s="51"/>
      <c r="L1717" s="51"/>
      <c r="M1717" s="51"/>
      <c r="N1717" s="51"/>
      <c r="O1717" s="51"/>
      <c r="P1717" s="51"/>
    </row>
    <row r="1718" spans="1:16" s="50" customFormat="1" ht="142.5">
      <c r="A1718" s="166">
        <v>3</v>
      </c>
      <c r="B1718" s="44">
        <f t="shared" ref="B1718" si="133">+B1716+1</f>
        <v>3</v>
      </c>
      <c r="C1718" s="45" t="s">
        <v>1104</v>
      </c>
      <c r="D1718" s="45"/>
      <c r="E1718" s="48">
        <f>11+20.5+11</f>
        <v>42.5</v>
      </c>
      <c r="F1718" s="47" t="s">
        <v>13</v>
      </c>
      <c r="G1718" s="80"/>
      <c r="H1718" s="217">
        <f>+E1718*G1718</f>
        <v>0</v>
      </c>
      <c r="J1718" s="51"/>
      <c r="K1718" s="51"/>
      <c r="L1718" s="51"/>
      <c r="M1718" s="51"/>
      <c r="N1718" s="51"/>
      <c r="O1718" s="51"/>
      <c r="P1718" s="51"/>
    </row>
    <row r="1719" spans="1:16" s="50" customFormat="1">
      <c r="A1719" s="166"/>
      <c r="B1719" s="44"/>
      <c r="C1719" s="45"/>
      <c r="D1719" s="45"/>
      <c r="E1719" s="48"/>
      <c r="F1719" s="47"/>
      <c r="G1719" s="80"/>
      <c r="H1719" s="217"/>
      <c r="J1719" s="51"/>
      <c r="K1719" s="51"/>
      <c r="L1719" s="51"/>
      <c r="M1719" s="51"/>
      <c r="N1719" s="51"/>
      <c r="O1719" s="51"/>
      <c r="P1719" s="51"/>
    </row>
    <row r="1720" spans="1:16" s="50" customFormat="1" ht="142.5">
      <c r="A1720" s="166">
        <v>3</v>
      </c>
      <c r="B1720" s="44">
        <f t="shared" ref="B1720" si="134">+B1718+1</f>
        <v>4</v>
      </c>
      <c r="C1720" s="45" t="s">
        <v>1105</v>
      </c>
      <c r="D1720" s="45"/>
      <c r="E1720" s="48">
        <f>65+30+13</f>
        <v>108</v>
      </c>
      <c r="F1720" s="47" t="s">
        <v>13</v>
      </c>
      <c r="G1720" s="80"/>
      <c r="H1720" s="217">
        <f>+E1720*G1720</f>
        <v>0</v>
      </c>
      <c r="J1720" s="51"/>
      <c r="K1720" s="51"/>
      <c r="L1720" s="51"/>
      <c r="M1720" s="51"/>
      <c r="N1720" s="51"/>
      <c r="O1720" s="51"/>
      <c r="P1720" s="51"/>
    </row>
    <row r="1721" spans="1:16" s="50" customFormat="1">
      <c r="A1721" s="166"/>
      <c r="B1721" s="44"/>
      <c r="C1721" s="45"/>
      <c r="D1721" s="45"/>
      <c r="E1721" s="48"/>
      <c r="F1721" s="47"/>
      <c r="G1721" s="80"/>
      <c r="H1721" s="217"/>
      <c r="J1721" s="51"/>
      <c r="K1721" s="51"/>
      <c r="L1721" s="51"/>
      <c r="M1721" s="51"/>
      <c r="N1721" s="51"/>
      <c r="O1721" s="51"/>
      <c r="P1721" s="51"/>
    </row>
    <row r="1722" spans="1:16" s="50" customFormat="1" ht="142.5">
      <c r="A1722" s="166">
        <v>3</v>
      </c>
      <c r="B1722" s="44">
        <f t="shared" ref="B1722" si="135">+B1720+1</f>
        <v>5</v>
      </c>
      <c r="C1722" s="257" t="s">
        <v>1101</v>
      </c>
      <c r="D1722" s="45"/>
      <c r="E1722" s="48">
        <v>24</v>
      </c>
      <c r="F1722" s="47" t="s">
        <v>13</v>
      </c>
      <c r="G1722" s="80"/>
      <c r="H1722" s="217">
        <f>+E1722*G1722</f>
        <v>0</v>
      </c>
      <c r="J1722" s="51"/>
      <c r="K1722" s="51"/>
      <c r="L1722" s="51"/>
      <c r="M1722" s="51"/>
      <c r="N1722" s="51"/>
      <c r="O1722" s="51"/>
      <c r="P1722" s="51"/>
    </row>
    <row r="1723" spans="1:16" s="50" customFormat="1">
      <c r="A1723" s="166"/>
      <c r="B1723" s="44"/>
      <c r="C1723" s="45"/>
      <c r="D1723" s="45"/>
      <c r="E1723" s="48"/>
      <c r="F1723" s="47"/>
      <c r="G1723" s="80"/>
      <c r="H1723" s="217"/>
      <c r="J1723" s="51"/>
      <c r="K1723" s="51"/>
      <c r="L1723" s="51"/>
      <c r="M1723" s="51"/>
      <c r="N1723" s="51"/>
      <c r="O1723" s="51"/>
      <c r="P1723" s="51"/>
    </row>
    <row r="1724" spans="1:16" s="50" customFormat="1" ht="142.5">
      <c r="A1724" s="166">
        <v>3</v>
      </c>
      <c r="B1724" s="44">
        <f t="shared" ref="B1724" si="136">+B1722+1</f>
        <v>6</v>
      </c>
      <c r="C1724" s="128" t="s">
        <v>1100</v>
      </c>
      <c r="D1724" s="45"/>
      <c r="E1724" s="48">
        <v>15</v>
      </c>
      <c r="F1724" s="47" t="s">
        <v>13</v>
      </c>
      <c r="G1724" s="80"/>
      <c r="H1724" s="217">
        <f>+E1724*G1724</f>
        <v>0</v>
      </c>
      <c r="J1724" s="51"/>
      <c r="K1724" s="51"/>
      <c r="L1724" s="51"/>
      <c r="M1724" s="51"/>
      <c r="N1724" s="51"/>
      <c r="O1724" s="51"/>
      <c r="P1724" s="51"/>
    </row>
    <row r="1725" spans="1:16" s="50" customFormat="1">
      <c r="A1725" s="166"/>
      <c r="B1725" s="44"/>
      <c r="C1725" s="45"/>
      <c r="D1725" s="45"/>
      <c r="E1725" s="48"/>
      <c r="F1725" s="47"/>
      <c r="G1725" s="80"/>
      <c r="H1725" s="217"/>
      <c r="J1725" s="51"/>
      <c r="K1725" s="51"/>
      <c r="L1725" s="51"/>
      <c r="M1725" s="51"/>
      <c r="N1725" s="51"/>
      <c r="O1725" s="51"/>
      <c r="P1725" s="51"/>
    </row>
    <row r="1726" spans="1:16" s="50" customFormat="1" ht="142.5">
      <c r="A1726" s="166">
        <v>3</v>
      </c>
      <c r="B1726" s="44">
        <f t="shared" ref="B1726" si="137">+B1724+1</f>
        <v>7</v>
      </c>
      <c r="C1726" s="45" t="s">
        <v>1107</v>
      </c>
      <c r="D1726" s="45"/>
      <c r="E1726" s="48">
        <v>39</v>
      </c>
      <c r="F1726" s="47" t="s">
        <v>13</v>
      </c>
      <c r="G1726" s="80"/>
      <c r="H1726" s="217">
        <f>+E1726*G1726</f>
        <v>0</v>
      </c>
      <c r="J1726" s="51"/>
      <c r="K1726" s="51"/>
      <c r="L1726" s="51"/>
      <c r="M1726" s="51"/>
      <c r="N1726" s="51"/>
      <c r="O1726" s="51"/>
      <c r="P1726" s="51"/>
    </row>
    <row r="1727" spans="1:16" s="50" customFormat="1">
      <c r="A1727" s="166"/>
      <c r="B1727" s="44"/>
      <c r="C1727" s="45"/>
      <c r="D1727" s="45"/>
      <c r="E1727" s="48"/>
      <c r="F1727" s="47"/>
      <c r="G1727" s="80"/>
      <c r="H1727" s="217"/>
      <c r="J1727" s="51"/>
      <c r="K1727" s="51"/>
      <c r="L1727" s="51"/>
      <c r="M1727" s="51"/>
      <c r="N1727" s="51"/>
      <c r="O1727" s="51"/>
      <c r="P1727" s="51"/>
    </row>
    <row r="1728" spans="1:16" s="50" customFormat="1" ht="142.5">
      <c r="A1728" s="166">
        <v>3</v>
      </c>
      <c r="B1728" s="44">
        <f t="shared" ref="B1728" si="138">+B1726+1</f>
        <v>8</v>
      </c>
      <c r="C1728" s="45" t="s">
        <v>1108</v>
      </c>
      <c r="D1728" s="45"/>
      <c r="E1728" s="48">
        <v>12</v>
      </c>
      <c r="F1728" s="47" t="s">
        <v>13</v>
      </c>
      <c r="G1728" s="80"/>
      <c r="H1728" s="217">
        <f>+E1728*G1728</f>
        <v>0</v>
      </c>
      <c r="J1728" s="51"/>
      <c r="K1728" s="51"/>
      <c r="L1728" s="51"/>
      <c r="M1728" s="51"/>
      <c r="N1728" s="51"/>
      <c r="O1728" s="51"/>
      <c r="P1728" s="51"/>
    </row>
    <row r="1729" spans="1:258" s="50" customFormat="1">
      <c r="A1729" s="166"/>
      <c r="B1729" s="44"/>
      <c r="C1729" s="45"/>
      <c r="D1729" s="45"/>
      <c r="E1729" s="48"/>
      <c r="F1729" s="47"/>
      <c r="G1729" s="80"/>
      <c r="H1729" s="217"/>
      <c r="J1729" s="51"/>
      <c r="K1729" s="51"/>
      <c r="L1729" s="51"/>
      <c r="M1729" s="51"/>
      <c r="N1729" s="51"/>
      <c r="O1729" s="51"/>
      <c r="P1729" s="51"/>
    </row>
    <row r="1730" spans="1:258" s="50" customFormat="1" ht="142.5">
      <c r="A1730" s="166">
        <v>3</v>
      </c>
      <c r="B1730" s="44">
        <f t="shared" ref="B1730" si="139">+B1728+1</f>
        <v>9</v>
      </c>
      <c r="C1730" s="45" t="s">
        <v>1106</v>
      </c>
      <c r="D1730" s="45"/>
      <c r="E1730" s="48">
        <v>35</v>
      </c>
      <c r="F1730" s="47" t="s">
        <v>13</v>
      </c>
      <c r="G1730" s="80"/>
      <c r="H1730" s="217">
        <f>+E1730*G1730</f>
        <v>0</v>
      </c>
      <c r="J1730" s="51"/>
      <c r="K1730" s="51"/>
      <c r="L1730" s="51"/>
      <c r="M1730" s="51"/>
      <c r="N1730" s="51"/>
      <c r="O1730" s="51"/>
      <c r="P1730" s="51"/>
    </row>
    <row r="1731" spans="1:258" s="50" customFormat="1">
      <c r="A1731" s="166"/>
      <c r="B1731" s="44"/>
      <c r="C1731" s="45"/>
      <c r="D1731" s="45"/>
      <c r="E1731" s="48"/>
      <c r="F1731" s="47"/>
      <c r="G1731" s="80"/>
      <c r="H1731" s="217"/>
      <c r="J1731" s="51"/>
      <c r="K1731" s="51"/>
      <c r="L1731" s="51"/>
      <c r="M1731" s="51"/>
      <c r="N1731" s="51"/>
      <c r="O1731" s="51"/>
      <c r="P1731" s="51"/>
    </row>
    <row r="1732" spans="1:258" s="50" customFormat="1" ht="42.75">
      <c r="A1732" s="166">
        <v>3</v>
      </c>
      <c r="B1732" s="44">
        <f t="shared" ref="B1732" si="140">+B1730+1</f>
        <v>10</v>
      </c>
      <c r="C1732" s="128" t="s">
        <v>908</v>
      </c>
      <c r="D1732" s="45"/>
      <c r="E1732" s="207">
        <v>489</v>
      </c>
      <c r="F1732" s="47" t="s">
        <v>13</v>
      </c>
      <c r="G1732" s="80"/>
      <c r="H1732" s="217">
        <f>+E1732*G1732</f>
        <v>0</v>
      </c>
      <c r="J1732" s="42"/>
      <c r="K1732" s="42"/>
      <c r="L1732" s="42"/>
      <c r="M1732" s="42"/>
      <c r="N1732" s="42"/>
      <c r="O1732" s="42"/>
      <c r="P1732" s="42"/>
      <c r="Q1732" s="41"/>
      <c r="R1732" s="41"/>
      <c r="S1732" s="41"/>
      <c r="T1732" s="41"/>
      <c r="U1732" s="41"/>
      <c r="V1732" s="41"/>
      <c r="W1732" s="41"/>
      <c r="X1732" s="41"/>
      <c r="Y1732" s="41"/>
      <c r="Z1732" s="41"/>
      <c r="AA1732" s="41"/>
      <c r="AB1732" s="41"/>
      <c r="AC1732" s="41"/>
      <c r="AD1732" s="41"/>
      <c r="AE1732" s="41"/>
      <c r="AF1732" s="41"/>
      <c r="AG1732" s="41"/>
      <c r="AH1732" s="41"/>
      <c r="AI1732" s="41"/>
      <c r="AJ1732" s="41"/>
      <c r="AK1732" s="41"/>
      <c r="AL1732" s="41"/>
      <c r="AM1732" s="41"/>
      <c r="AN1732" s="41"/>
      <c r="AO1732" s="41"/>
      <c r="AP1732" s="41"/>
      <c r="AQ1732" s="41"/>
      <c r="AR1732" s="41"/>
      <c r="AS1732" s="41"/>
      <c r="AT1732" s="41"/>
      <c r="AU1732" s="41"/>
      <c r="AV1732" s="41"/>
      <c r="AW1732" s="41"/>
      <c r="AX1732" s="41"/>
      <c r="AY1732" s="41"/>
      <c r="AZ1732" s="41"/>
      <c r="BA1732" s="41"/>
      <c r="BB1732" s="41"/>
      <c r="BC1732" s="41"/>
      <c r="BD1732" s="41"/>
      <c r="BE1732" s="41"/>
      <c r="BF1732" s="41"/>
      <c r="BG1732" s="41"/>
      <c r="BH1732" s="41"/>
      <c r="BI1732" s="41"/>
      <c r="BJ1732" s="41"/>
      <c r="BK1732" s="41"/>
      <c r="BL1732" s="41"/>
      <c r="BM1732" s="41"/>
      <c r="BN1732" s="41"/>
      <c r="BO1732" s="41"/>
      <c r="BP1732" s="41"/>
      <c r="BQ1732" s="41"/>
      <c r="BR1732" s="41"/>
      <c r="BS1732" s="41"/>
      <c r="BT1732" s="41"/>
      <c r="BU1732" s="41"/>
      <c r="BV1732" s="41"/>
      <c r="BW1732" s="41"/>
      <c r="BX1732" s="41"/>
      <c r="BY1732" s="41"/>
      <c r="BZ1732" s="41"/>
      <c r="CA1732" s="41"/>
      <c r="CB1732" s="41"/>
      <c r="CC1732" s="41"/>
      <c r="CD1732" s="41"/>
      <c r="CE1732" s="41"/>
      <c r="CF1732" s="41"/>
      <c r="CG1732" s="41"/>
      <c r="CH1732" s="41"/>
      <c r="CI1732" s="41"/>
      <c r="CJ1732" s="41"/>
      <c r="CK1732" s="41"/>
      <c r="CL1732" s="41"/>
      <c r="CM1732" s="41"/>
      <c r="CN1732" s="41"/>
      <c r="CO1732" s="41"/>
      <c r="CP1732" s="41"/>
      <c r="CQ1732" s="41"/>
      <c r="CR1732" s="41"/>
      <c r="CS1732" s="41"/>
      <c r="CT1732" s="41"/>
      <c r="CU1732" s="41"/>
      <c r="CV1732" s="41"/>
      <c r="CW1732" s="41"/>
      <c r="CX1732" s="41"/>
      <c r="CY1732" s="41"/>
      <c r="CZ1732" s="41"/>
      <c r="DA1732" s="41"/>
      <c r="DB1732" s="41"/>
      <c r="DC1732" s="41"/>
      <c r="DD1732" s="41"/>
      <c r="DE1732" s="41"/>
      <c r="DF1732" s="41"/>
      <c r="DG1732" s="41"/>
      <c r="DH1732" s="41"/>
      <c r="DI1732" s="41"/>
      <c r="DJ1732" s="41"/>
      <c r="DK1732" s="41"/>
      <c r="DL1732" s="41"/>
      <c r="DM1732" s="41"/>
      <c r="DN1732" s="41"/>
      <c r="DO1732" s="41"/>
      <c r="DP1732" s="41"/>
      <c r="DQ1732" s="41"/>
      <c r="DR1732" s="41"/>
      <c r="DS1732" s="41"/>
      <c r="DT1732" s="41"/>
      <c r="DU1732" s="41"/>
      <c r="DV1732" s="41"/>
      <c r="DW1732" s="41"/>
      <c r="DX1732" s="41"/>
      <c r="DY1732" s="41"/>
      <c r="DZ1732" s="41"/>
      <c r="EA1732" s="41"/>
      <c r="EB1732" s="41"/>
      <c r="EC1732" s="41"/>
      <c r="ED1732" s="41"/>
      <c r="EE1732" s="41"/>
      <c r="EF1732" s="41"/>
      <c r="EG1732" s="41"/>
      <c r="EH1732" s="41"/>
      <c r="EI1732" s="41"/>
      <c r="EJ1732" s="41"/>
      <c r="EK1732" s="41"/>
      <c r="EL1732" s="41"/>
      <c r="EM1732" s="41"/>
      <c r="EN1732" s="41"/>
      <c r="EO1732" s="41"/>
      <c r="EP1732" s="41"/>
      <c r="EQ1732" s="41"/>
      <c r="ER1732" s="41"/>
      <c r="ES1732" s="41"/>
      <c r="ET1732" s="41"/>
      <c r="EU1732" s="41"/>
      <c r="EV1732" s="41"/>
      <c r="EW1732" s="41"/>
      <c r="EX1732" s="41"/>
      <c r="EY1732" s="41"/>
      <c r="EZ1732" s="41"/>
      <c r="FA1732" s="41"/>
      <c r="FB1732" s="41"/>
      <c r="FC1732" s="41"/>
      <c r="FD1732" s="41"/>
      <c r="FE1732" s="41"/>
      <c r="FF1732" s="41"/>
      <c r="FG1732" s="41"/>
      <c r="FH1732" s="41"/>
      <c r="FI1732" s="41"/>
      <c r="FJ1732" s="41"/>
      <c r="FK1732" s="41"/>
      <c r="FL1732" s="41"/>
      <c r="FM1732" s="41"/>
      <c r="FN1732" s="41"/>
      <c r="FO1732" s="41"/>
      <c r="FP1732" s="41"/>
      <c r="FQ1732" s="41"/>
      <c r="FR1732" s="41"/>
      <c r="FS1732" s="41"/>
      <c r="FT1732" s="41"/>
      <c r="FU1732" s="41"/>
      <c r="FV1732" s="41"/>
      <c r="FW1732" s="41"/>
      <c r="FX1732" s="41"/>
      <c r="FY1732" s="41"/>
      <c r="FZ1732" s="41"/>
      <c r="GA1732" s="41"/>
      <c r="GB1732" s="41"/>
      <c r="GC1732" s="41"/>
      <c r="GD1732" s="41"/>
      <c r="GE1732" s="41"/>
      <c r="GF1732" s="41"/>
      <c r="GG1732" s="41"/>
      <c r="GH1732" s="41"/>
      <c r="GI1732" s="41"/>
      <c r="GJ1732" s="41"/>
      <c r="GK1732" s="41"/>
      <c r="GL1732" s="41"/>
      <c r="GM1732" s="41"/>
      <c r="GN1732" s="41"/>
      <c r="GO1732" s="41"/>
      <c r="GP1732" s="41"/>
      <c r="GQ1732" s="41"/>
      <c r="GR1732" s="41"/>
      <c r="GS1732" s="41"/>
      <c r="GT1732" s="41"/>
      <c r="GU1732" s="41"/>
      <c r="GV1732" s="41"/>
      <c r="GW1732" s="41"/>
      <c r="GX1732" s="41"/>
      <c r="GY1732" s="41"/>
      <c r="GZ1732" s="41"/>
      <c r="HA1732" s="41"/>
      <c r="HB1732" s="41"/>
      <c r="HC1732" s="41"/>
      <c r="HD1732" s="41"/>
      <c r="HE1732" s="41"/>
      <c r="HF1732" s="41"/>
      <c r="HG1732" s="41"/>
      <c r="HH1732" s="41"/>
      <c r="HI1732" s="41"/>
      <c r="HJ1732" s="41"/>
      <c r="HK1732" s="41"/>
      <c r="HL1732" s="41"/>
      <c r="HM1732" s="41"/>
      <c r="HN1732" s="41"/>
      <c r="HO1732" s="41"/>
      <c r="HP1732" s="41"/>
      <c r="HQ1732" s="41"/>
      <c r="HR1732" s="41"/>
      <c r="HS1732" s="41"/>
      <c r="HT1732" s="41"/>
      <c r="HU1732" s="41"/>
      <c r="HV1732" s="41"/>
      <c r="HW1732" s="41"/>
      <c r="HX1732" s="41"/>
      <c r="HY1732" s="41"/>
      <c r="HZ1732" s="41"/>
      <c r="IA1732" s="41"/>
      <c r="IB1732" s="41"/>
      <c r="IC1732" s="41"/>
      <c r="ID1732" s="41"/>
      <c r="IE1732" s="41"/>
      <c r="IF1732" s="41"/>
      <c r="IG1732" s="41"/>
      <c r="IH1732" s="41"/>
      <c r="II1732" s="41"/>
      <c r="IJ1732" s="41"/>
      <c r="IK1732" s="41"/>
      <c r="IL1732" s="41"/>
      <c r="IM1732" s="41"/>
      <c r="IN1732" s="41"/>
      <c r="IO1732" s="41"/>
      <c r="IP1732" s="41"/>
      <c r="IQ1732" s="41"/>
      <c r="IR1732" s="41"/>
      <c r="IS1732" s="41"/>
      <c r="IT1732" s="41"/>
      <c r="IU1732" s="41"/>
      <c r="IV1732" s="41"/>
      <c r="IW1732" s="41"/>
      <c r="IX1732" s="41"/>
    </row>
    <row r="1733" spans="1:258" s="50" customFormat="1">
      <c r="A1733" s="166"/>
      <c r="B1733" s="44"/>
      <c r="C1733" s="45"/>
      <c r="D1733" s="45"/>
      <c r="E1733" s="48"/>
      <c r="F1733" s="47"/>
      <c r="G1733" s="80"/>
      <c r="H1733" s="217"/>
      <c r="J1733" s="42"/>
      <c r="K1733" s="42"/>
      <c r="L1733" s="42"/>
      <c r="M1733" s="42"/>
      <c r="N1733" s="42"/>
      <c r="O1733" s="42"/>
      <c r="P1733" s="42"/>
      <c r="Q1733" s="41"/>
      <c r="R1733" s="41"/>
      <c r="S1733" s="41"/>
      <c r="T1733" s="41"/>
      <c r="U1733" s="41"/>
      <c r="V1733" s="41"/>
      <c r="W1733" s="41"/>
      <c r="X1733" s="41"/>
      <c r="Y1733" s="41"/>
      <c r="Z1733" s="41"/>
      <c r="AA1733" s="41"/>
      <c r="AB1733" s="41"/>
      <c r="AC1733" s="41"/>
      <c r="AD1733" s="41"/>
      <c r="AE1733" s="41"/>
      <c r="AF1733" s="41"/>
      <c r="AG1733" s="41"/>
      <c r="AH1733" s="41"/>
      <c r="AI1733" s="41"/>
      <c r="AJ1733" s="41"/>
      <c r="AK1733" s="41"/>
      <c r="AL1733" s="41"/>
      <c r="AM1733" s="41"/>
      <c r="AN1733" s="41"/>
      <c r="AO1733" s="41"/>
      <c r="AP1733" s="41"/>
      <c r="AQ1733" s="41"/>
      <c r="AR1733" s="41"/>
      <c r="AS1733" s="41"/>
      <c r="AT1733" s="41"/>
      <c r="AU1733" s="41"/>
      <c r="AV1733" s="41"/>
      <c r="AW1733" s="41"/>
      <c r="AX1733" s="41"/>
      <c r="AY1733" s="41"/>
      <c r="AZ1733" s="41"/>
      <c r="BA1733" s="41"/>
      <c r="BB1733" s="41"/>
      <c r="BC1733" s="41"/>
      <c r="BD1733" s="41"/>
      <c r="BE1733" s="41"/>
      <c r="BF1733" s="41"/>
      <c r="BG1733" s="41"/>
      <c r="BH1733" s="41"/>
      <c r="BI1733" s="41"/>
      <c r="BJ1733" s="41"/>
      <c r="BK1733" s="41"/>
      <c r="BL1733" s="41"/>
      <c r="BM1733" s="41"/>
      <c r="BN1733" s="41"/>
      <c r="BO1733" s="41"/>
      <c r="BP1733" s="41"/>
      <c r="BQ1733" s="41"/>
      <c r="BR1733" s="41"/>
      <c r="BS1733" s="41"/>
      <c r="BT1733" s="41"/>
      <c r="BU1733" s="41"/>
      <c r="BV1733" s="41"/>
      <c r="BW1733" s="41"/>
      <c r="BX1733" s="41"/>
      <c r="BY1733" s="41"/>
      <c r="BZ1733" s="41"/>
      <c r="CA1733" s="41"/>
      <c r="CB1733" s="41"/>
      <c r="CC1733" s="41"/>
      <c r="CD1733" s="41"/>
      <c r="CE1733" s="41"/>
      <c r="CF1733" s="41"/>
      <c r="CG1733" s="41"/>
      <c r="CH1733" s="41"/>
      <c r="CI1733" s="41"/>
      <c r="CJ1733" s="41"/>
      <c r="CK1733" s="41"/>
      <c r="CL1733" s="41"/>
      <c r="CM1733" s="41"/>
      <c r="CN1733" s="41"/>
      <c r="CO1733" s="41"/>
      <c r="CP1733" s="41"/>
      <c r="CQ1733" s="41"/>
      <c r="CR1733" s="41"/>
      <c r="CS1733" s="41"/>
      <c r="CT1733" s="41"/>
      <c r="CU1733" s="41"/>
      <c r="CV1733" s="41"/>
      <c r="CW1733" s="41"/>
      <c r="CX1733" s="41"/>
      <c r="CY1733" s="41"/>
      <c r="CZ1733" s="41"/>
      <c r="DA1733" s="41"/>
      <c r="DB1733" s="41"/>
      <c r="DC1733" s="41"/>
      <c r="DD1733" s="41"/>
      <c r="DE1733" s="41"/>
      <c r="DF1733" s="41"/>
      <c r="DG1733" s="41"/>
      <c r="DH1733" s="41"/>
      <c r="DI1733" s="41"/>
      <c r="DJ1733" s="41"/>
      <c r="DK1733" s="41"/>
      <c r="DL1733" s="41"/>
      <c r="DM1733" s="41"/>
      <c r="DN1733" s="41"/>
      <c r="DO1733" s="41"/>
      <c r="DP1733" s="41"/>
      <c r="DQ1733" s="41"/>
      <c r="DR1733" s="41"/>
      <c r="DS1733" s="41"/>
      <c r="DT1733" s="41"/>
      <c r="DU1733" s="41"/>
      <c r="DV1733" s="41"/>
      <c r="DW1733" s="41"/>
      <c r="DX1733" s="41"/>
      <c r="DY1733" s="41"/>
      <c r="DZ1733" s="41"/>
      <c r="EA1733" s="41"/>
      <c r="EB1733" s="41"/>
      <c r="EC1733" s="41"/>
      <c r="ED1733" s="41"/>
      <c r="EE1733" s="41"/>
      <c r="EF1733" s="41"/>
      <c r="EG1733" s="41"/>
      <c r="EH1733" s="41"/>
      <c r="EI1733" s="41"/>
      <c r="EJ1733" s="41"/>
      <c r="EK1733" s="41"/>
      <c r="EL1733" s="41"/>
      <c r="EM1733" s="41"/>
      <c r="EN1733" s="41"/>
      <c r="EO1733" s="41"/>
      <c r="EP1733" s="41"/>
      <c r="EQ1733" s="41"/>
      <c r="ER1733" s="41"/>
      <c r="ES1733" s="41"/>
      <c r="ET1733" s="41"/>
      <c r="EU1733" s="41"/>
      <c r="EV1733" s="41"/>
      <c r="EW1733" s="41"/>
      <c r="EX1733" s="41"/>
      <c r="EY1733" s="41"/>
      <c r="EZ1733" s="41"/>
      <c r="FA1733" s="41"/>
      <c r="FB1733" s="41"/>
      <c r="FC1733" s="41"/>
      <c r="FD1733" s="41"/>
      <c r="FE1733" s="41"/>
      <c r="FF1733" s="41"/>
      <c r="FG1733" s="41"/>
      <c r="FH1733" s="41"/>
      <c r="FI1733" s="41"/>
      <c r="FJ1733" s="41"/>
      <c r="FK1733" s="41"/>
      <c r="FL1733" s="41"/>
      <c r="FM1733" s="41"/>
      <c r="FN1733" s="41"/>
      <c r="FO1733" s="41"/>
      <c r="FP1733" s="41"/>
      <c r="FQ1733" s="41"/>
      <c r="FR1733" s="41"/>
      <c r="FS1733" s="41"/>
      <c r="FT1733" s="41"/>
      <c r="FU1733" s="41"/>
      <c r="FV1733" s="41"/>
      <c r="FW1733" s="41"/>
      <c r="FX1733" s="41"/>
      <c r="FY1733" s="41"/>
      <c r="FZ1733" s="41"/>
      <c r="GA1733" s="41"/>
      <c r="GB1733" s="41"/>
      <c r="GC1733" s="41"/>
      <c r="GD1733" s="41"/>
      <c r="GE1733" s="41"/>
      <c r="GF1733" s="41"/>
      <c r="GG1733" s="41"/>
      <c r="GH1733" s="41"/>
      <c r="GI1733" s="41"/>
      <c r="GJ1733" s="41"/>
      <c r="GK1733" s="41"/>
      <c r="GL1733" s="41"/>
      <c r="GM1733" s="41"/>
      <c r="GN1733" s="41"/>
      <c r="GO1733" s="41"/>
      <c r="GP1733" s="41"/>
      <c r="GQ1733" s="41"/>
      <c r="GR1733" s="41"/>
      <c r="GS1733" s="41"/>
      <c r="GT1733" s="41"/>
      <c r="GU1733" s="41"/>
      <c r="GV1733" s="41"/>
      <c r="GW1733" s="41"/>
      <c r="GX1733" s="41"/>
      <c r="GY1733" s="41"/>
      <c r="GZ1733" s="41"/>
      <c r="HA1733" s="41"/>
      <c r="HB1733" s="41"/>
      <c r="HC1733" s="41"/>
      <c r="HD1733" s="41"/>
      <c r="HE1733" s="41"/>
      <c r="HF1733" s="41"/>
      <c r="HG1733" s="41"/>
      <c r="HH1733" s="41"/>
      <c r="HI1733" s="41"/>
      <c r="HJ1733" s="41"/>
      <c r="HK1733" s="41"/>
      <c r="HL1733" s="41"/>
      <c r="HM1733" s="41"/>
      <c r="HN1733" s="41"/>
      <c r="HO1733" s="41"/>
      <c r="HP1733" s="41"/>
      <c r="HQ1733" s="41"/>
      <c r="HR1733" s="41"/>
      <c r="HS1733" s="41"/>
      <c r="HT1733" s="41"/>
      <c r="HU1733" s="41"/>
      <c r="HV1733" s="41"/>
      <c r="HW1733" s="41"/>
      <c r="HX1733" s="41"/>
      <c r="HY1733" s="41"/>
      <c r="HZ1733" s="41"/>
      <c r="IA1733" s="41"/>
      <c r="IB1733" s="41"/>
      <c r="IC1733" s="41"/>
      <c r="ID1733" s="41"/>
      <c r="IE1733" s="41"/>
      <c r="IF1733" s="41"/>
      <c r="IG1733" s="41"/>
      <c r="IH1733" s="41"/>
      <c r="II1733" s="41"/>
      <c r="IJ1733" s="41"/>
      <c r="IK1733" s="41"/>
      <c r="IL1733" s="41"/>
      <c r="IM1733" s="41"/>
      <c r="IN1733" s="41"/>
      <c r="IO1733" s="41"/>
      <c r="IP1733" s="41"/>
      <c r="IQ1733" s="41"/>
      <c r="IR1733" s="41"/>
      <c r="IS1733" s="41"/>
      <c r="IT1733" s="41"/>
      <c r="IU1733" s="41"/>
      <c r="IV1733" s="41"/>
      <c r="IW1733" s="41"/>
      <c r="IX1733" s="41"/>
    </row>
    <row r="1734" spans="1:258" s="50" customFormat="1" ht="114">
      <c r="A1734" s="166">
        <v>3</v>
      </c>
      <c r="B1734" s="44">
        <f t="shared" ref="B1734" si="141">+B1732+1</f>
        <v>11</v>
      </c>
      <c r="C1734" s="45" t="s">
        <v>909</v>
      </c>
      <c r="D1734" s="45"/>
      <c r="E1734" s="48">
        <v>45</v>
      </c>
      <c r="F1734" s="47" t="s">
        <v>13</v>
      </c>
      <c r="G1734" s="80"/>
      <c r="H1734" s="217">
        <f>+E1734*G1734</f>
        <v>0</v>
      </c>
      <c r="J1734" s="42"/>
      <c r="K1734" s="42"/>
      <c r="L1734" s="42"/>
      <c r="M1734" s="42"/>
      <c r="N1734" s="42"/>
      <c r="O1734" s="42"/>
      <c r="P1734" s="42"/>
      <c r="Q1734" s="41"/>
      <c r="R1734" s="41"/>
      <c r="S1734" s="41"/>
      <c r="T1734" s="41"/>
      <c r="U1734" s="41"/>
      <c r="V1734" s="41"/>
      <c r="W1734" s="41"/>
      <c r="X1734" s="41"/>
      <c r="Y1734" s="41"/>
      <c r="Z1734" s="41"/>
      <c r="AA1734" s="41"/>
      <c r="AB1734" s="41"/>
      <c r="AC1734" s="41"/>
      <c r="AD1734" s="41"/>
      <c r="AE1734" s="41"/>
      <c r="AF1734" s="41"/>
      <c r="AG1734" s="41"/>
      <c r="AH1734" s="41"/>
      <c r="AI1734" s="41"/>
      <c r="AJ1734" s="41"/>
      <c r="AK1734" s="41"/>
      <c r="AL1734" s="41"/>
      <c r="AM1734" s="41"/>
      <c r="AN1734" s="41"/>
      <c r="AO1734" s="41"/>
      <c r="AP1734" s="41"/>
      <c r="AQ1734" s="41"/>
      <c r="AR1734" s="41"/>
      <c r="AS1734" s="41"/>
      <c r="AT1734" s="41"/>
      <c r="AU1734" s="41"/>
      <c r="AV1734" s="41"/>
      <c r="AW1734" s="41"/>
      <c r="AX1734" s="41"/>
      <c r="AY1734" s="41"/>
      <c r="AZ1734" s="41"/>
      <c r="BA1734" s="41"/>
      <c r="BB1734" s="41"/>
      <c r="BC1734" s="41"/>
      <c r="BD1734" s="41"/>
      <c r="BE1734" s="41"/>
      <c r="BF1734" s="41"/>
      <c r="BG1734" s="41"/>
      <c r="BH1734" s="41"/>
      <c r="BI1734" s="41"/>
      <c r="BJ1734" s="41"/>
      <c r="BK1734" s="41"/>
      <c r="BL1734" s="41"/>
      <c r="BM1734" s="41"/>
      <c r="BN1734" s="41"/>
      <c r="BO1734" s="41"/>
      <c r="BP1734" s="41"/>
      <c r="BQ1734" s="41"/>
      <c r="BR1734" s="41"/>
      <c r="BS1734" s="41"/>
      <c r="BT1734" s="41"/>
      <c r="BU1734" s="41"/>
      <c r="BV1734" s="41"/>
      <c r="BW1734" s="41"/>
      <c r="BX1734" s="41"/>
      <c r="BY1734" s="41"/>
      <c r="BZ1734" s="41"/>
      <c r="CA1734" s="41"/>
      <c r="CB1734" s="41"/>
      <c r="CC1734" s="41"/>
      <c r="CD1734" s="41"/>
      <c r="CE1734" s="41"/>
      <c r="CF1734" s="41"/>
      <c r="CG1734" s="41"/>
      <c r="CH1734" s="41"/>
      <c r="CI1734" s="41"/>
      <c r="CJ1734" s="41"/>
      <c r="CK1734" s="41"/>
      <c r="CL1734" s="41"/>
      <c r="CM1734" s="41"/>
      <c r="CN1734" s="41"/>
      <c r="CO1734" s="41"/>
      <c r="CP1734" s="41"/>
      <c r="CQ1734" s="41"/>
      <c r="CR1734" s="41"/>
      <c r="CS1734" s="41"/>
      <c r="CT1734" s="41"/>
      <c r="CU1734" s="41"/>
      <c r="CV1734" s="41"/>
      <c r="CW1734" s="41"/>
      <c r="CX1734" s="41"/>
      <c r="CY1734" s="41"/>
      <c r="CZ1734" s="41"/>
      <c r="DA1734" s="41"/>
      <c r="DB1734" s="41"/>
      <c r="DC1734" s="41"/>
      <c r="DD1734" s="41"/>
      <c r="DE1734" s="41"/>
      <c r="DF1734" s="41"/>
      <c r="DG1734" s="41"/>
      <c r="DH1734" s="41"/>
      <c r="DI1734" s="41"/>
      <c r="DJ1734" s="41"/>
      <c r="DK1734" s="41"/>
      <c r="DL1734" s="41"/>
      <c r="DM1734" s="41"/>
      <c r="DN1734" s="41"/>
      <c r="DO1734" s="41"/>
      <c r="DP1734" s="41"/>
      <c r="DQ1734" s="41"/>
      <c r="DR1734" s="41"/>
      <c r="DS1734" s="41"/>
      <c r="DT1734" s="41"/>
      <c r="DU1734" s="41"/>
      <c r="DV1734" s="41"/>
      <c r="DW1734" s="41"/>
      <c r="DX1734" s="41"/>
      <c r="DY1734" s="41"/>
      <c r="DZ1734" s="41"/>
      <c r="EA1734" s="41"/>
      <c r="EB1734" s="41"/>
      <c r="EC1734" s="41"/>
      <c r="ED1734" s="41"/>
      <c r="EE1734" s="41"/>
      <c r="EF1734" s="41"/>
      <c r="EG1734" s="41"/>
      <c r="EH1734" s="41"/>
      <c r="EI1734" s="41"/>
      <c r="EJ1734" s="41"/>
      <c r="EK1734" s="41"/>
      <c r="EL1734" s="41"/>
      <c r="EM1734" s="41"/>
      <c r="EN1734" s="41"/>
      <c r="EO1734" s="41"/>
      <c r="EP1734" s="41"/>
      <c r="EQ1734" s="41"/>
      <c r="ER1734" s="41"/>
      <c r="ES1734" s="41"/>
      <c r="ET1734" s="41"/>
      <c r="EU1734" s="41"/>
      <c r="EV1734" s="41"/>
      <c r="EW1734" s="41"/>
      <c r="EX1734" s="41"/>
      <c r="EY1734" s="41"/>
      <c r="EZ1734" s="41"/>
      <c r="FA1734" s="41"/>
      <c r="FB1734" s="41"/>
      <c r="FC1734" s="41"/>
      <c r="FD1734" s="41"/>
      <c r="FE1734" s="41"/>
      <c r="FF1734" s="41"/>
      <c r="FG1734" s="41"/>
      <c r="FH1734" s="41"/>
      <c r="FI1734" s="41"/>
      <c r="FJ1734" s="41"/>
      <c r="FK1734" s="41"/>
      <c r="FL1734" s="41"/>
      <c r="FM1734" s="41"/>
      <c r="FN1734" s="41"/>
      <c r="FO1734" s="41"/>
      <c r="FP1734" s="41"/>
      <c r="FQ1734" s="41"/>
      <c r="FR1734" s="41"/>
      <c r="FS1734" s="41"/>
      <c r="FT1734" s="41"/>
      <c r="FU1734" s="41"/>
      <c r="FV1734" s="41"/>
      <c r="FW1734" s="41"/>
      <c r="FX1734" s="41"/>
      <c r="FY1734" s="41"/>
      <c r="FZ1734" s="41"/>
      <c r="GA1734" s="41"/>
      <c r="GB1734" s="41"/>
      <c r="GC1734" s="41"/>
      <c r="GD1734" s="41"/>
      <c r="GE1734" s="41"/>
      <c r="GF1734" s="41"/>
      <c r="GG1734" s="41"/>
      <c r="GH1734" s="41"/>
      <c r="GI1734" s="41"/>
      <c r="GJ1734" s="41"/>
      <c r="GK1734" s="41"/>
      <c r="GL1734" s="41"/>
      <c r="GM1734" s="41"/>
      <c r="GN1734" s="41"/>
      <c r="GO1734" s="41"/>
      <c r="GP1734" s="41"/>
      <c r="GQ1734" s="41"/>
      <c r="GR1734" s="41"/>
      <c r="GS1734" s="41"/>
      <c r="GT1734" s="41"/>
      <c r="GU1734" s="41"/>
      <c r="GV1734" s="41"/>
      <c r="GW1734" s="41"/>
      <c r="GX1734" s="41"/>
      <c r="GY1734" s="41"/>
      <c r="GZ1734" s="41"/>
      <c r="HA1734" s="41"/>
      <c r="HB1734" s="41"/>
      <c r="HC1734" s="41"/>
      <c r="HD1734" s="41"/>
      <c r="HE1734" s="41"/>
      <c r="HF1734" s="41"/>
      <c r="HG1734" s="41"/>
      <c r="HH1734" s="41"/>
      <c r="HI1734" s="41"/>
      <c r="HJ1734" s="41"/>
      <c r="HK1734" s="41"/>
      <c r="HL1734" s="41"/>
      <c r="HM1734" s="41"/>
      <c r="HN1734" s="41"/>
      <c r="HO1734" s="41"/>
      <c r="HP1734" s="41"/>
      <c r="HQ1734" s="41"/>
      <c r="HR1734" s="41"/>
      <c r="HS1734" s="41"/>
      <c r="HT1734" s="41"/>
      <c r="HU1734" s="41"/>
      <c r="HV1734" s="41"/>
      <c r="HW1734" s="41"/>
      <c r="HX1734" s="41"/>
      <c r="HY1734" s="41"/>
      <c r="HZ1734" s="41"/>
      <c r="IA1734" s="41"/>
      <c r="IB1734" s="41"/>
      <c r="IC1734" s="41"/>
      <c r="ID1734" s="41"/>
      <c r="IE1734" s="41"/>
      <c r="IF1734" s="41"/>
      <c r="IG1734" s="41"/>
      <c r="IH1734" s="41"/>
      <c r="II1734" s="41"/>
      <c r="IJ1734" s="41"/>
      <c r="IK1734" s="41"/>
      <c r="IL1734" s="41"/>
      <c r="IM1734" s="41"/>
      <c r="IN1734" s="41"/>
      <c r="IO1734" s="41"/>
      <c r="IP1734" s="41"/>
      <c r="IQ1734" s="41"/>
      <c r="IR1734" s="41"/>
      <c r="IS1734" s="41"/>
      <c r="IT1734" s="41"/>
      <c r="IU1734" s="41"/>
      <c r="IV1734" s="41"/>
      <c r="IW1734" s="41"/>
      <c r="IX1734" s="41"/>
    </row>
    <row r="1735" spans="1:258" s="50" customFormat="1">
      <c r="A1735" s="166"/>
      <c r="B1735" s="44"/>
      <c r="C1735" s="45"/>
      <c r="D1735" s="45"/>
      <c r="E1735" s="48"/>
      <c r="F1735" s="47"/>
      <c r="G1735" s="80"/>
      <c r="H1735" s="217"/>
      <c r="J1735" s="42"/>
      <c r="K1735" s="42"/>
      <c r="L1735" s="42"/>
      <c r="M1735" s="42"/>
      <c r="N1735" s="42"/>
      <c r="O1735" s="42"/>
      <c r="P1735" s="42"/>
      <c r="Q1735" s="41"/>
      <c r="R1735" s="41"/>
      <c r="S1735" s="41"/>
      <c r="T1735" s="41"/>
      <c r="U1735" s="41"/>
      <c r="V1735" s="41"/>
      <c r="W1735" s="41"/>
      <c r="X1735" s="41"/>
      <c r="Y1735" s="41"/>
      <c r="Z1735" s="41"/>
      <c r="AA1735" s="41"/>
      <c r="AB1735" s="41"/>
      <c r="AC1735" s="41"/>
      <c r="AD1735" s="41"/>
      <c r="AE1735" s="41"/>
      <c r="AF1735" s="41"/>
      <c r="AG1735" s="41"/>
      <c r="AH1735" s="41"/>
      <c r="AI1735" s="41"/>
      <c r="AJ1735" s="41"/>
      <c r="AK1735" s="41"/>
      <c r="AL1735" s="41"/>
      <c r="AM1735" s="41"/>
      <c r="AN1735" s="41"/>
      <c r="AO1735" s="41"/>
      <c r="AP1735" s="41"/>
      <c r="AQ1735" s="41"/>
      <c r="AR1735" s="41"/>
      <c r="AS1735" s="41"/>
      <c r="AT1735" s="41"/>
      <c r="AU1735" s="41"/>
      <c r="AV1735" s="41"/>
      <c r="AW1735" s="41"/>
      <c r="AX1735" s="41"/>
      <c r="AY1735" s="41"/>
      <c r="AZ1735" s="41"/>
      <c r="BA1735" s="41"/>
      <c r="BB1735" s="41"/>
      <c r="BC1735" s="41"/>
      <c r="BD1735" s="41"/>
      <c r="BE1735" s="41"/>
      <c r="BF1735" s="41"/>
      <c r="BG1735" s="41"/>
      <c r="BH1735" s="41"/>
      <c r="BI1735" s="41"/>
      <c r="BJ1735" s="41"/>
      <c r="BK1735" s="41"/>
      <c r="BL1735" s="41"/>
      <c r="BM1735" s="41"/>
      <c r="BN1735" s="41"/>
      <c r="BO1735" s="41"/>
      <c r="BP1735" s="41"/>
      <c r="BQ1735" s="41"/>
      <c r="BR1735" s="41"/>
      <c r="BS1735" s="41"/>
      <c r="BT1735" s="41"/>
      <c r="BU1735" s="41"/>
      <c r="BV1735" s="41"/>
      <c r="BW1735" s="41"/>
      <c r="BX1735" s="41"/>
      <c r="BY1735" s="41"/>
      <c r="BZ1735" s="41"/>
      <c r="CA1735" s="41"/>
      <c r="CB1735" s="41"/>
      <c r="CC1735" s="41"/>
      <c r="CD1735" s="41"/>
      <c r="CE1735" s="41"/>
      <c r="CF1735" s="41"/>
      <c r="CG1735" s="41"/>
      <c r="CH1735" s="41"/>
      <c r="CI1735" s="41"/>
      <c r="CJ1735" s="41"/>
      <c r="CK1735" s="41"/>
      <c r="CL1735" s="41"/>
      <c r="CM1735" s="41"/>
      <c r="CN1735" s="41"/>
      <c r="CO1735" s="41"/>
      <c r="CP1735" s="41"/>
      <c r="CQ1735" s="41"/>
      <c r="CR1735" s="41"/>
      <c r="CS1735" s="41"/>
      <c r="CT1735" s="41"/>
      <c r="CU1735" s="41"/>
      <c r="CV1735" s="41"/>
      <c r="CW1735" s="41"/>
      <c r="CX1735" s="41"/>
      <c r="CY1735" s="41"/>
      <c r="CZ1735" s="41"/>
      <c r="DA1735" s="41"/>
      <c r="DB1735" s="41"/>
      <c r="DC1735" s="41"/>
      <c r="DD1735" s="41"/>
      <c r="DE1735" s="41"/>
      <c r="DF1735" s="41"/>
      <c r="DG1735" s="41"/>
      <c r="DH1735" s="41"/>
      <c r="DI1735" s="41"/>
      <c r="DJ1735" s="41"/>
      <c r="DK1735" s="41"/>
      <c r="DL1735" s="41"/>
      <c r="DM1735" s="41"/>
      <c r="DN1735" s="41"/>
      <c r="DO1735" s="41"/>
      <c r="DP1735" s="41"/>
      <c r="DQ1735" s="41"/>
      <c r="DR1735" s="41"/>
      <c r="DS1735" s="41"/>
      <c r="DT1735" s="41"/>
      <c r="DU1735" s="41"/>
      <c r="DV1735" s="41"/>
      <c r="DW1735" s="41"/>
      <c r="DX1735" s="41"/>
      <c r="DY1735" s="41"/>
      <c r="DZ1735" s="41"/>
      <c r="EA1735" s="41"/>
      <c r="EB1735" s="41"/>
      <c r="EC1735" s="41"/>
      <c r="ED1735" s="41"/>
      <c r="EE1735" s="41"/>
      <c r="EF1735" s="41"/>
      <c r="EG1735" s="41"/>
      <c r="EH1735" s="41"/>
      <c r="EI1735" s="41"/>
      <c r="EJ1735" s="41"/>
      <c r="EK1735" s="41"/>
      <c r="EL1735" s="41"/>
      <c r="EM1735" s="41"/>
      <c r="EN1735" s="41"/>
      <c r="EO1735" s="41"/>
      <c r="EP1735" s="41"/>
      <c r="EQ1735" s="41"/>
      <c r="ER1735" s="41"/>
      <c r="ES1735" s="41"/>
      <c r="ET1735" s="41"/>
      <c r="EU1735" s="41"/>
      <c r="EV1735" s="41"/>
      <c r="EW1735" s="41"/>
      <c r="EX1735" s="41"/>
      <c r="EY1735" s="41"/>
      <c r="EZ1735" s="41"/>
      <c r="FA1735" s="41"/>
      <c r="FB1735" s="41"/>
      <c r="FC1735" s="41"/>
      <c r="FD1735" s="41"/>
      <c r="FE1735" s="41"/>
      <c r="FF1735" s="41"/>
      <c r="FG1735" s="41"/>
      <c r="FH1735" s="41"/>
      <c r="FI1735" s="41"/>
      <c r="FJ1735" s="41"/>
      <c r="FK1735" s="41"/>
      <c r="FL1735" s="41"/>
      <c r="FM1735" s="41"/>
      <c r="FN1735" s="41"/>
      <c r="FO1735" s="41"/>
      <c r="FP1735" s="41"/>
      <c r="FQ1735" s="41"/>
      <c r="FR1735" s="41"/>
      <c r="FS1735" s="41"/>
      <c r="FT1735" s="41"/>
      <c r="FU1735" s="41"/>
      <c r="FV1735" s="41"/>
      <c r="FW1735" s="41"/>
      <c r="FX1735" s="41"/>
      <c r="FY1735" s="41"/>
      <c r="FZ1735" s="41"/>
      <c r="GA1735" s="41"/>
      <c r="GB1735" s="41"/>
      <c r="GC1735" s="41"/>
      <c r="GD1735" s="41"/>
      <c r="GE1735" s="41"/>
      <c r="GF1735" s="41"/>
      <c r="GG1735" s="41"/>
      <c r="GH1735" s="41"/>
      <c r="GI1735" s="41"/>
      <c r="GJ1735" s="41"/>
      <c r="GK1735" s="41"/>
      <c r="GL1735" s="41"/>
      <c r="GM1735" s="41"/>
      <c r="GN1735" s="41"/>
      <c r="GO1735" s="41"/>
      <c r="GP1735" s="41"/>
      <c r="GQ1735" s="41"/>
      <c r="GR1735" s="41"/>
      <c r="GS1735" s="41"/>
      <c r="GT1735" s="41"/>
      <c r="GU1735" s="41"/>
      <c r="GV1735" s="41"/>
      <c r="GW1735" s="41"/>
      <c r="GX1735" s="41"/>
      <c r="GY1735" s="41"/>
      <c r="GZ1735" s="41"/>
      <c r="HA1735" s="41"/>
      <c r="HB1735" s="41"/>
      <c r="HC1735" s="41"/>
      <c r="HD1735" s="41"/>
      <c r="HE1735" s="41"/>
      <c r="HF1735" s="41"/>
      <c r="HG1735" s="41"/>
      <c r="HH1735" s="41"/>
      <c r="HI1735" s="41"/>
      <c r="HJ1735" s="41"/>
      <c r="HK1735" s="41"/>
      <c r="HL1735" s="41"/>
      <c r="HM1735" s="41"/>
      <c r="HN1735" s="41"/>
      <c r="HO1735" s="41"/>
      <c r="HP1735" s="41"/>
      <c r="HQ1735" s="41"/>
      <c r="HR1735" s="41"/>
      <c r="HS1735" s="41"/>
      <c r="HT1735" s="41"/>
      <c r="HU1735" s="41"/>
      <c r="HV1735" s="41"/>
      <c r="HW1735" s="41"/>
      <c r="HX1735" s="41"/>
      <c r="HY1735" s="41"/>
      <c r="HZ1735" s="41"/>
      <c r="IA1735" s="41"/>
      <c r="IB1735" s="41"/>
      <c r="IC1735" s="41"/>
      <c r="ID1735" s="41"/>
      <c r="IE1735" s="41"/>
      <c r="IF1735" s="41"/>
      <c r="IG1735" s="41"/>
      <c r="IH1735" s="41"/>
      <c r="II1735" s="41"/>
      <c r="IJ1735" s="41"/>
      <c r="IK1735" s="41"/>
      <c r="IL1735" s="41"/>
      <c r="IM1735" s="41"/>
      <c r="IN1735" s="41"/>
      <c r="IO1735" s="41"/>
      <c r="IP1735" s="41"/>
      <c r="IQ1735" s="41"/>
      <c r="IR1735" s="41"/>
      <c r="IS1735" s="41"/>
      <c r="IT1735" s="41"/>
      <c r="IU1735" s="41"/>
      <c r="IV1735" s="41"/>
      <c r="IW1735" s="41"/>
      <c r="IX1735" s="41"/>
    </row>
    <row r="1736" spans="1:258" s="50" customFormat="1" ht="114">
      <c r="A1736" s="166">
        <v>3</v>
      </c>
      <c r="B1736" s="44">
        <f t="shared" ref="B1736" si="142">+B1734+1</f>
        <v>12</v>
      </c>
      <c r="C1736" s="45" t="s">
        <v>910</v>
      </c>
      <c r="D1736" s="45"/>
      <c r="E1736" s="48">
        <v>52</v>
      </c>
      <c r="F1736" s="47" t="s">
        <v>13</v>
      </c>
      <c r="G1736" s="80"/>
      <c r="H1736" s="217">
        <f>+E1736*G1736</f>
        <v>0</v>
      </c>
      <c r="J1736" s="42"/>
      <c r="K1736" s="42"/>
      <c r="L1736" s="42"/>
      <c r="M1736" s="42"/>
      <c r="N1736" s="42"/>
      <c r="O1736" s="42"/>
      <c r="P1736" s="42"/>
      <c r="Q1736" s="41"/>
      <c r="R1736" s="41"/>
      <c r="S1736" s="41"/>
      <c r="T1736" s="41"/>
      <c r="U1736" s="41"/>
      <c r="V1736" s="41"/>
      <c r="W1736" s="41"/>
      <c r="X1736" s="41"/>
      <c r="Y1736" s="41"/>
      <c r="Z1736" s="41"/>
      <c r="AA1736" s="41"/>
      <c r="AB1736" s="41"/>
      <c r="AC1736" s="41"/>
      <c r="AD1736" s="41"/>
      <c r="AE1736" s="41"/>
      <c r="AF1736" s="41"/>
      <c r="AG1736" s="41"/>
      <c r="AH1736" s="41"/>
      <c r="AI1736" s="41"/>
      <c r="AJ1736" s="41"/>
      <c r="AK1736" s="41"/>
      <c r="AL1736" s="41"/>
      <c r="AM1736" s="41"/>
      <c r="AN1736" s="41"/>
      <c r="AO1736" s="41"/>
      <c r="AP1736" s="41"/>
      <c r="AQ1736" s="41"/>
      <c r="AR1736" s="41"/>
      <c r="AS1736" s="41"/>
      <c r="AT1736" s="41"/>
      <c r="AU1736" s="41"/>
      <c r="AV1736" s="41"/>
      <c r="AW1736" s="41"/>
      <c r="AX1736" s="41"/>
      <c r="AY1736" s="41"/>
      <c r="AZ1736" s="41"/>
      <c r="BA1736" s="41"/>
      <c r="BB1736" s="41"/>
      <c r="BC1736" s="41"/>
      <c r="BD1736" s="41"/>
      <c r="BE1736" s="41"/>
      <c r="BF1736" s="41"/>
      <c r="BG1736" s="41"/>
      <c r="BH1736" s="41"/>
      <c r="BI1736" s="41"/>
      <c r="BJ1736" s="41"/>
      <c r="BK1736" s="41"/>
      <c r="BL1736" s="41"/>
      <c r="BM1736" s="41"/>
      <c r="BN1736" s="41"/>
      <c r="BO1736" s="41"/>
      <c r="BP1736" s="41"/>
      <c r="BQ1736" s="41"/>
      <c r="BR1736" s="41"/>
      <c r="BS1736" s="41"/>
      <c r="BT1736" s="41"/>
      <c r="BU1736" s="41"/>
      <c r="BV1736" s="41"/>
      <c r="BW1736" s="41"/>
      <c r="BX1736" s="41"/>
      <c r="BY1736" s="41"/>
      <c r="BZ1736" s="41"/>
      <c r="CA1736" s="41"/>
      <c r="CB1736" s="41"/>
      <c r="CC1736" s="41"/>
      <c r="CD1736" s="41"/>
      <c r="CE1736" s="41"/>
      <c r="CF1736" s="41"/>
      <c r="CG1736" s="41"/>
      <c r="CH1736" s="41"/>
      <c r="CI1736" s="41"/>
      <c r="CJ1736" s="41"/>
      <c r="CK1736" s="41"/>
      <c r="CL1736" s="41"/>
      <c r="CM1736" s="41"/>
      <c r="CN1736" s="41"/>
      <c r="CO1736" s="41"/>
      <c r="CP1736" s="41"/>
      <c r="CQ1736" s="41"/>
      <c r="CR1736" s="41"/>
      <c r="CS1736" s="41"/>
      <c r="CT1736" s="41"/>
      <c r="CU1736" s="41"/>
      <c r="CV1736" s="41"/>
      <c r="CW1736" s="41"/>
      <c r="CX1736" s="41"/>
      <c r="CY1736" s="41"/>
      <c r="CZ1736" s="41"/>
      <c r="DA1736" s="41"/>
      <c r="DB1736" s="41"/>
      <c r="DC1736" s="41"/>
      <c r="DD1736" s="41"/>
      <c r="DE1736" s="41"/>
      <c r="DF1736" s="41"/>
      <c r="DG1736" s="41"/>
      <c r="DH1736" s="41"/>
      <c r="DI1736" s="41"/>
      <c r="DJ1736" s="41"/>
      <c r="DK1736" s="41"/>
      <c r="DL1736" s="41"/>
      <c r="DM1736" s="41"/>
      <c r="DN1736" s="41"/>
      <c r="DO1736" s="41"/>
      <c r="DP1736" s="41"/>
      <c r="DQ1736" s="41"/>
      <c r="DR1736" s="41"/>
      <c r="DS1736" s="41"/>
      <c r="DT1736" s="41"/>
      <c r="DU1736" s="41"/>
      <c r="DV1736" s="41"/>
      <c r="DW1736" s="41"/>
      <c r="DX1736" s="41"/>
      <c r="DY1736" s="41"/>
      <c r="DZ1736" s="41"/>
      <c r="EA1736" s="41"/>
      <c r="EB1736" s="41"/>
      <c r="EC1736" s="41"/>
      <c r="ED1736" s="41"/>
      <c r="EE1736" s="41"/>
      <c r="EF1736" s="41"/>
      <c r="EG1736" s="41"/>
      <c r="EH1736" s="41"/>
      <c r="EI1736" s="41"/>
      <c r="EJ1736" s="41"/>
      <c r="EK1736" s="41"/>
      <c r="EL1736" s="41"/>
      <c r="EM1736" s="41"/>
      <c r="EN1736" s="41"/>
      <c r="EO1736" s="41"/>
      <c r="EP1736" s="41"/>
      <c r="EQ1736" s="41"/>
      <c r="ER1736" s="41"/>
      <c r="ES1736" s="41"/>
      <c r="ET1736" s="41"/>
      <c r="EU1736" s="41"/>
      <c r="EV1736" s="41"/>
      <c r="EW1736" s="41"/>
      <c r="EX1736" s="41"/>
      <c r="EY1736" s="41"/>
      <c r="EZ1736" s="41"/>
      <c r="FA1736" s="41"/>
      <c r="FB1736" s="41"/>
      <c r="FC1736" s="41"/>
      <c r="FD1736" s="41"/>
      <c r="FE1736" s="41"/>
      <c r="FF1736" s="41"/>
      <c r="FG1736" s="41"/>
      <c r="FH1736" s="41"/>
      <c r="FI1736" s="41"/>
      <c r="FJ1736" s="41"/>
      <c r="FK1736" s="41"/>
      <c r="FL1736" s="41"/>
      <c r="FM1736" s="41"/>
      <c r="FN1736" s="41"/>
      <c r="FO1736" s="41"/>
      <c r="FP1736" s="41"/>
      <c r="FQ1736" s="41"/>
      <c r="FR1736" s="41"/>
      <c r="FS1736" s="41"/>
      <c r="FT1736" s="41"/>
      <c r="FU1736" s="41"/>
      <c r="FV1736" s="41"/>
      <c r="FW1736" s="41"/>
      <c r="FX1736" s="41"/>
      <c r="FY1736" s="41"/>
      <c r="FZ1736" s="41"/>
      <c r="GA1736" s="41"/>
      <c r="GB1736" s="41"/>
      <c r="GC1736" s="41"/>
      <c r="GD1736" s="41"/>
      <c r="GE1736" s="41"/>
      <c r="GF1736" s="41"/>
      <c r="GG1736" s="41"/>
      <c r="GH1736" s="41"/>
      <c r="GI1736" s="41"/>
      <c r="GJ1736" s="41"/>
      <c r="GK1736" s="41"/>
      <c r="GL1736" s="41"/>
      <c r="GM1736" s="41"/>
      <c r="GN1736" s="41"/>
      <c r="GO1736" s="41"/>
      <c r="GP1736" s="41"/>
      <c r="GQ1736" s="41"/>
      <c r="GR1736" s="41"/>
      <c r="GS1736" s="41"/>
      <c r="GT1736" s="41"/>
      <c r="GU1736" s="41"/>
      <c r="GV1736" s="41"/>
      <c r="GW1736" s="41"/>
      <c r="GX1736" s="41"/>
      <c r="GY1736" s="41"/>
      <c r="GZ1736" s="41"/>
      <c r="HA1736" s="41"/>
      <c r="HB1736" s="41"/>
      <c r="HC1736" s="41"/>
      <c r="HD1736" s="41"/>
      <c r="HE1736" s="41"/>
      <c r="HF1736" s="41"/>
      <c r="HG1736" s="41"/>
      <c r="HH1736" s="41"/>
      <c r="HI1736" s="41"/>
      <c r="HJ1736" s="41"/>
      <c r="HK1736" s="41"/>
      <c r="HL1736" s="41"/>
      <c r="HM1736" s="41"/>
      <c r="HN1736" s="41"/>
      <c r="HO1736" s="41"/>
      <c r="HP1736" s="41"/>
      <c r="HQ1736" s="41"/>
      <c r="HR1736" s="41"/>
      <c r="HS1736" s="41"/>
      <c r="HT1736" s="41"/>
      <c r="HU1736" s="41"/>
      <c r="HV1736" s="41"/>
      <c r="HW1736" s="41"/>
      <c r="HX1736" s="41"/>
      <c r="HY1736" s="41"/>
      <c r="HZ1736" s="41"/>
      <c r="IA1736" s="41"/>
      <c r="IB1736" s="41"/>
      <c r="IC1736" s="41"/>
      <c r="ID1736" s="41"/>
      <c r="IE1736" s="41"/>
      <c r="IF1736" s="41"/>
      <c r="IG1736" s="41"/>
      <c r="IH1736" s="41"/>
      <c r="II1736" s="41"/>
      <c r="IJ1736" s="41"/>
      <c r="IK1736" s="41"/>
      <c r="IL1736" s="41"/>
      <c r="IM1736" s="41"/>
      <c r="IN1736" s="41"/>
      <c r="IO1736" s="41"/>
      <c r="IP1736" s="41"/>
      <c r="IQ1736" s="41"/>
      <c r="IR1736" s="41"/>
      <c r="IS1736" s="41"/>
      <c r="IT1736" s="41"/>
      <c r="IU1736" s="41"/>
      <c r="IV1736" s="41"/>
      <c r="IW1736" s="41"/>
      <c r="IX1736" s="41"/>
    </row>
    <row r="1737" spans="1:258" s="50" customFormat="1">
      <c r="A1737" s="166"/>
      <c r="B1737" s="44"/>
      <c r="C1737" s="45"/>
      <c r="D1737" s="45"/>
      <c r="E1737" s="48"/>
      <c r="F1737" s="47"/>
      <c r="G1737" s="80"/>
      <c r="H1737" s="217"/>
      <c r="J1737" s="42"/>
      <c r="K1737" s="42"/>
      <c r="L1737" s="42"/>
      <c r="M1737" s="42"/>
      <c r="N1737" s="42"/>
      <c r="O1737" s="42"/>
      <c r="P1737" s="42"/>
      <c r="Q1737" s="41"/>
      <c r="R1737" s="41"/>
      <c r="S1737" s="41"/>
      <c r="T1737" s="41"/>
      <c r="U1737" s="41"/>
      <c r="V1737" s="41"/>
      <c r="W1737" s="41"/>
      <c r="X1737" s="41"/>
      <c r="Y1737" s="41"/>
      <c r="Z1737" s="41"/>
      <c r="AA1737" s="41"/>
      <c r="AB1737" s="41"/>
      <c r="AC1737" s="41"/>
      <c r="AD1737" s="41"/>
      <c r="AE1737" s="41"/>
      <c r="AF1737" s="41"/>
      <c r="AG1737" s="41"/>
      <c r="AH1737" s="41"/>
      <c r="AI1737" s="41"/>
      <c r="AJ1737" s="41"/>
      <c r="AK1737" s="41"/>
      <c r="AL1737" s="41"/>
      <c r="AM1737" s="41"/>
      <c r="AN1737" s="41"/>
      <c r="AO1737" s="41"/>
      <c r="AP1737" s="41"/>
      <c r="AQ1737" s="41"/>
      <c r="AR1737" s="41"/>
      <c r="AS1737" s="41"/>
      <c r="AT1737" s="41"/>
      <c r="AU1737" s="41"/>
      <c r="AV1737" s="41"/>
      <c r="AW1737" s="41"/>
      <c r="AX1737" s="41"/>
      <c r="AY1737" s="41"/>
      <c r="AZ1737" s="41"/>
      <c r="BA1737" s="41"/>
      <c r="BB1737" s="41"/>
      <c r="BC1737" s="41"/>
      <c r="BD1737" s="41"/>
      <c r="BE1737" s="41"/>
      <c r="BF1737" s="41"/>
      <c r="BG1737" s="41"/>
      <c r="BH1737" s="41"/>
      <c r="BI1737" s="41"/>
      <c r="BJ1737" s="41"/>
      <c r="BK1737" s="41"/>
      <c r="BL1737" s="41"/>
      <c r="BM1737" s="41"/>
      <c r="BN1737" s="41"/>
      <c r="BO1737" s="41"/>
      <c r="BP1737" s="41"/>
      <c r="BQ1737" s="41"/>
      <c r="BR1737" s="41"/>
      <c r="BS1737" s="41"/>
      <c r="BT1737" s="41"/>
      <c r="BU1737" s="41"/>
      <c r="BV1737" s="41"/>
      <c r="BW1737" s="41"/>
      <c r="BX1737" s="41"/>
      <c r="BY1737" s="41"/>
      <c r="BZ1737" s="41"/>
      <c r="CA1737" s="41"/>
      <c r="CB1737" s="41"/>
      <c r="CC1737" s="41"/>
      <c r="CD1737" s="41"/>
      <c r="CE1737" s="41"/>
      <c r="CF1737" s="41"/>
      <c r="CG1737" s="41"/>
      <c r="CH1737" s="41"/>
      <c r="CI1737" s="41"/>
      <c r="CJ1737" s="41"/>
      <c r="CK1737" s="41"/>
      <c r="CL1737" s="41"/>
      <c r="CM1737" s="41"/>
      <c r="CN1737" s="41"/>
      <c r="CO1737" s="41"/>
      <c r="CP1737" s="41"/>
      <c r="CQ1737" s="41"/>
      <c r="CR1737" s="41"/>
      <c r="CS1737" s="41"/>
      <c r="CT1737" s="41"/>
      <c r="CU1737" s="41"/>
      <c r="CV1737" s="41"/>
      <c r="CW1737" s="41"/>
      <c r="CX1737" s="41"/>
      <c r="CY1737" s="41"/>
      <c r="CZ1737" s="41"/>
      <c r="DA1737" s="41"/>
      <c r="DB1737" s="41"/>
      <c r="DC1737" s="41"/>
      <c r="DD1737" s="41"/>
      <c r="DE1737" s="41"/>
      <c r="DF1737" s="41"/>
      <c r="DG1737" s="41"/>
      <c r="DH1737" s="41"/>
      <c r="DI1737" s="41"/>
      <c r="DJ1737" s="41"/>
      <c r="DK1737" s="41"/>
      <c r="DL1737" s="41"/>
      <c r="DM1737" s="41"/>
      <c r="DN1737" s="41"/>
      <c r="DO1737" s="41"/>
      <c r="DP1737" s="41"/>
      <c r="DQ1737" s="41"/>
      <c r="DR1737" s="41"/>
      <c r="DS1737" s="41"/>
      <c r="DT1737" s="41"/>
      <c r="DU1737" s="41"/>
      <c r="DV1737" s="41"/>
      <c r="DW1737" s="41"/>
      <c r="DX1737" s="41"/>
      <c r="DY1737" s="41"/>
      <c r="DZ1737" s="41"/>
      <c r="EA1737" s="41"/>
      <c r="EB1737" s="41"/>
      <c r="EC1737" s="41"/>
      <c r="ED1737" s="41"/>
      <c r="EE1737" s="41"/>
      <c r="EF1737" s="41"/>
      <c r="EG1737" s="41"/>
      <c r="EH1737" s="41"/>
      <c r="EI1737" s="41"/>
      <c r="EJ1737" s="41"/>
      <c r="EK1737" s="41"/>
      <c r="EL1737" s="41"/>
      <c r="EM1737" s="41"/>
      <c r="EN1737" s="41"/>
      <c r="EO1737" s="41"/>
      <c r="EP1737" s="41"/>
      <c r="EQ1737" s="41"/>
      <c r="ER1737" s="41"/>
      <c r="ES1737" s="41"/>
      <c r="ET1737" s="41"/>
      <c r="EU1737" s="41"/>
      <c r="EV1737" s="41"/>
      <c r="EW1737" s="41"/>
      <c r="EX1737" s="41"/>
      <c r="EY1737" s="41"/>
      <c r="EZ1737" s="41"/>
      <c r="FA1737" s="41"/>
      <c r="FB1737" s="41"/>
      <c r="FC1737" s="41"/>
      <c r="FD1737" s="41"/>
      <c r="FE1737" s="41"/>
      <c r="FF1737" s="41"/>
      <c r="FG1737" s="41"/>
      <c r="FH1737" s="41"/>
      <c r="FI1737" s="41"/>
      <c r="FJ1737" s="41"/>
      <c r="FK1737" s="41"/>
      <c r="FL1737" s="41"/>
      <c r="FM1737" s="41"/>
      <c r="FN1737" s="41"/>
      <c r="FO1737" s="41"/>
      <c r="FP1737" s="41"/>
      <c r="FQ1737" s="41"/>
      <c r="FR1737" s="41"/>
      <c r="FS1737" s="41"/>
      <c r="FT1737" s="41"/>
      <c r="FU1737" s="41"/>
      <c r="FV1737" s="41"/>
      <c r="FW1737" s="41"/>
      <c r="FX1737" s="41"/>
      <c r="FY1737" s="41"/>
      <c r="FZ1737" s="41"/>
      <c r="GA1737" s="41"/>
      <c r="GB1737" s="41"/>
      <c r="GC1737" s="41"/>
      <c r="GD1737" s="41"/>
      <c r="GE1737" s="41"/>
      <c r="GF1737" s="41"/>
      <c r="GG1737" s="41"/>
      <c r="GH1737" s="41"/>
      <c r="GI1737" s="41"/>
      <c r="GJ1737" s="41"/>
      <c r="GK1737" s="41"/>
      <c r="GL1737" s="41"/>
      <c r="GM1737" s="41"/>
      <c r="GN1737" s="41"/>
      <c r="GO1737" s="41"/>
      <c r="GP1737" s="41"/>
      <c r="GQ1737" s="41"/>
      <c r="GR1737" s="41"/>
      <c r="GS1737" s="41"/>
      <c r="GT1737" s="41"/>
      <c r="GU1737" s="41"/>
      <c r="GV1737" s="41"/>
      <c r="GW1737" s="41"/>
      <c r="GX1737" s="41"/>
      <c r="GY1737" s="41"/>
      <c r="GZ1737" s="41"/>
      <c r="HA1737" s="41"/>
      <c r="HB1737" s="41"/>
      <c r="HC1737" s="41"/>
      <c r="HD1737" s="41"/>
      <c r="HE1737" s="41"/>
      <c r="HF1737" s="41"/>
      <c r="HG1737" s="41"/>
      <c r="HH1737" s="41"/>
      <c r="HI1737" s="41"/>
      <c r="HJ1737" s="41"/>
      <c r="HK1737" s="41"/>
      <c r="HL1737" s="41"/>
      <c r="HM1737" s="41"/>
      <c r="HN1737" s="41"/>
      <c r="HO1737" s="41"/>
      <c r="HP1737" s="41"/>
      <c r="HQ1737" s="41"/>
      <c r="HR1737" s="41"/>
      <c r="HS1737" s="41"/>
      <c r="HT1737" s="41"/>
      <c r="HU1737" s="41"/>
      <c r="HV1737" s="41"/>
      <c r="HW1737" s="41"/>
      <c r="HX1737" s="41"/>
      <c r="HY1737" s="41"/>
      <c r="HZ1737" s="41"/>
      <c r="IA1737" s="41"/>
      <c r="IB1737" s="41"/>
      <c r="IC1737" s="41"/>
      <c r="ID1737" s="41"/>
      <c r="IE1737" s="41"/>
      <c r="IF1737" s="41"/>
      <c r="IG1737" s="41"/>
      <c r="IH1737" s="41"/>
      <c r="II1737" s="41"/>
      <c r="IJ1737" s="41"/>
      <c r="IK1737" s="41"/>
      <c r="IL1737" s="41"/>
      <c r="IM1737" s="41"/>
      <c r="IN1737" s="41"/>
      <c r="IO1737" s="41"/>
      <c r="IP1737" s="41"/>
      <c r="IQ1737" s="41"/>
      <c r="IR1737" s="41"/>
      <c r="IS1737" s="41"/>
      <c r="IT1737" s="41"/>
      <c r="IU1737" s="41"/>
      <c r="IV1737" s="41"/>
      <c r="IW1737" s="41"/>
      <c r="IX1737" s="41"/>
    </row>
    <row r="1738" spans="1:258" s="50" customFormat="1" ht="71.25">
      <c r="A1738" s="166">
        <v>3</v>
      </c>
      <c r="B1738" s="44">
        <f t="shared" ref="B1738" si="143">+B1736+1</f>
        <v>13</v>
      </c>
      <c r="C1738" s="45" t="s">
        <v>1110</v>
      </c>
      <c r="D1738" s="45"/>
      <c r="E1738" s="48">
        <v>25</v>
      </c>
      <c r="F1738" s="47" t="s">
        <v>13</v>
      </c>
      <c r="G1738" s="80"/>
      <c r="H1738" s="217">
        <f>+E1738*G1738</f>
        <v>0</v>
      </c>
      <c r="J1738" s="42"/>
      <c r="K1738" s="42"/>
      <c r="L1738" s="42"/>
      <c r="M1738" s="42"/>
      <c r="N1738" s="42"/>
      <c r="O1738" s="42"/>
      <c r="P1738" s="42"/>
      <c r="Q1738" s="41"/>
      <c r="R1738" s="41"/>
      <c r="S1738" s="41"/>
      <c r="T1738" s="41"/>
      <c r="U1738" s="41"/>
      <c r="V1738" s="41"/>
      <c r="W1738" s="41"/>
      <c r="X1738" s="41"/>
      <c r="Y1738" s="41"/>
      <c r="Z1738" s="41"/>
      <c r="AA1738" s="41"/>
      <c r="AB1738" s="41"/>
      <c r="AC1738" s="41"/>
      <c r="AD1738" s="41"/>
      <c r="AE1738" s="41"/>
      <c r="AF1738" s="41"/>
      <c r="AG1738" s="41"/>
      <c r="AH1738" s="41"/>
      <c r="AI1738" s="41"/>
      <c r="AJ1738" s="41"/>
      <c r="AK1738" s="41"/>
      <c r="AL1738" s="41"/>
      <c r="AM1738" s="41"/>
      <c r="AN1738" s="41"/>
      <c r="AO1738" s="41"/>
      <c r="AP1738" s="41"/>
      <c r="AQ1738" s="41"/>
      <c r="AR1738" s="41"/>
      <c r="AS1738" s="41"/>
      <c r="AT1738" s="41"/>
      <c r="AU1738" s="41"/>
      <c r="AV1738" s="41"/>
      <c r="AW1738" s="41"/>
      <c r="AX1738" s="41"/>
      <c r="AY1738" s="41"/>
      <c r="AZ1738" s="41"/>
      <c r="BA1738" s="41"/>
      <c r="BB1738" s="41"/>
      <c r="BC1738" s="41"/>
      <c r="BD1738" s="41"/>
      <c r="BE1738" s="41"/>
      <c r="BF1738" s="41"/>
      <c r="BG1738" s="41"/>
      <c r="BH1738" s="41"/>
      <c r="BI1738" s="41"/>
      <c r="BJ1738" s="41"/>
      <c r="BK1738" s="41"/>
      <c r="BL1738" s="41"/>
      <c r="BM1738" s="41"/>
      <c r="BN1738" s="41"/>
      <c r="BO1738" s="41"/>
      <c r="BP1738" s="41"/>
      <c r="BQ1738" s="41"/>
      <c r="BR1738" s="41"/>
      <c r="BS1738" s="41"/>
      <c r="BT1738" s="41"/>
      <c r="BU1738" s="41"/>
      <c r="BV1738" s="41"/>
      <c r="BW1738" s="41"/>
      <c r="BX1738" s="41"/>
      <c r="BY1738" s="41"/>
      <c r="BZ1738" s="41"/>
      <c r="CA1738" s="41"/>
      <c r="CB1738" s="41"/>
      <c r="CC1738" s="41"/>
      <c r="CD1738" s="41"/>
      <c r="CE1738" s="41"/>
      <c r="CF1738" s="41"/>
      <c r="CG1738" s="41"/>
      <c r="CH1738" s="41"/>
      <c r="CI1738" s="41"/>
      <c r="CJ1738" s="41"/>
      <c r="CK1738" s="41"/>
      <c r="CL1738" s="41"/>
      <c r="CM1738" s="41"/>
      <c r="CN1738" s="41"/>
      <c r="CO1738" s="41"/>
      <c r="CP1738" s="41"/>
      <c r="CQ1738" s="41"/>
      <c r="CR1738" s="41"/>
      <c r="CS1738" s="41"/>
      <c r="CT1738" s="41"/>
      <c r="CU1738" s="41"/>
      <c r="CV1738" s="41"/>
      <c r="CW1738" s="41"/>
      <c r="CX1738" s="41"/>
      <c r="CY1738" s="41"/>
      <c r="CZ1738" s="41"/>
      <c r="DA1738" s="41"/>
      <c r="DB1738" s="41"/>
      <c r="DC1738" s="41"/>
      <c r="DD1738" s="41"/>
      <c r="DE1738" s="41"/>
      <c r="DF1738" s="41"/>
      <c r="DG1738" s="41"/>
      <c r="DH1738" s="41"/>
      <c r="DI1738" s="41"/>
      <c r="DJ1738" s="41"/>
      <c r="DK1738" s="41"/>
      <c r="DL1738" s="41"/>
      <c r="DM1738" s="41"/>
      <c r="DN1738" s="41"/>
      <c r="DO1738" s="41"/>
      <c r="DP1738" s="41"/>
      <c r="DQ1738" s="41"/>
      <c r="DR1738" s="41"/>
      <c r="DS1738" s="41"/>
      <c r="DT1738" s="41"/>
      <c r="DU1738" s="41"/>
      <c r="DV1738" s="41"/>
      <c r="DW1738" s="41"/>
      <c r="DX1738" s="41"/>
      <c r="DY1738" s="41"/>
      <c r="DZ1738" s="41"/>
      <c r="EA1738" s="41"/>
      <c r="EB1738" s="41"/>
      <c r="EC1738" s="41"/>
      <c r="ED1738" s="41"/>
      <c r="EE1738" s="41"/>
      <c r="EF1738" s="41"/>
      <c r="EG1738" s="41"/>
      <c r="EH1738" s="41"/>
      <c r="EI1738" s="41"/>
      <c r="EJ1738" s="41"/>
      <c r="EK1738" s="41"/>
      <c r="EL1738" s="41"/>
      <c r="EM1738" s="41"/>
      <c r="EN1738" s="41"/>
      <c r="EO1738" s="41"/>
      <c r="EP1738" s="41"/>
      <c r="EQ1738" s="41"/>
      <c r="ER1738" s="41"/>
      <c r="ES1738" s="41"/>
      <c r="ET1738" s="41"/>
      <c r="EU1738" s="41"/>
      <c r="EV1738" s="41"/>
      <c r="EW1738" s="41"/>
      <c r="EX1738" s="41"/>
      <c r="EY1738" s="41"/>
      <c r="EZ1738" s="41"/>
      <c r="FA1738" s="41"/>
      <c r="FB1738" s="41"/>
      <c r="FC1738" s="41"/>
      <c r="FD1738" s="41"/>
      <c r="FE1738" s="41"/>
      <c r="FF1738" s="41"/>
      <c r="FG1738" s="41"/>
      <c r="FH1738" s="41"/>
      <c r="FI1738" s="41"/>
      <c r="FJ1738" s="41"/>
      <c r="FK1738" s="41"/>
      <c r="FL1738" s="41"/>
      <c r="FM1738" s="41"/>
      <c r="FN1738" s="41"/>
      <c r="FO1738" s="41"/>
      <c r="FP1738" s="41"/>
      <c r="FQ1738" s="41"/>
      <c r="FR1738" s="41"/>
      <c r="FS1738" s="41"/>
      <c r="FT1738" s="41"/>
      <c r="FU1738" s="41"/>
      <c r="FV1738" s="41"/>
      <c r="FW1738" s="41"/>
      <c r="FX1738" s="41"/>
      <c r="FY1738" s="41"/>
      <c r="FZ1738" s="41"/>
      <c r="GA1738" s="41"/>
      <c r="GB1738" s="41"/>
      <c r="GC1738" s="41"/>
      <c r="GD1738" s="41"/>
      <c r="GE1738" s="41"/>
      <c r="GF1738" s="41"/>
      <c r="GG1738" s="41"/>
      <c r="GH1738" s="41"/>
      <c r="GI1738" s="41"/>
      <c r="GJ1738" s="41"/>
      <c r="GK1738" s="41"/>
      <c r="GL1738" s="41"/>
      <c r="GM1738" s="41"/>
      <c r="GN1738" s="41"/>
      <c r="GO1738" s="41"/>
      <c r="GP1738" s="41"/>
      <c r="GQ1738" s="41"/>
      <c r="GR1738" s="41"/>
      <c r="GS1738" s="41"/>
      <c r="GT1738" s="41"/>
      <c r="GU1738" s="41"/>
      <c r="GV1738" s="41"/>
      <c r="GW1738" s="41"/>
      <c r="GX1738" s="41"/>
      <c r="GY1738" s="41"/>
      <c r="GZ1738" s="41"/>
      <c r="HA1738" s="41"/>
      <c r="HB1738" s="41"/>
      <c r="HC1738" s="41"/>
      <c r="HD1738" s="41"/>
      <c r="HE1738" s="41"/>
      <c r="HF1738" s="41"/>
      <c r="HG1738" s="41"/>
      <c r="HH1738" s="41"/>
      <c r="HI1738" s="41"/>
      <c r="HJ1738" s="41"/>
      <c r="HK1738" s="41"/>
      <c r="HL1738" s="41"/>
      <c r="HM1738" s="41"/>
      <c r="HN1738" s="41"/>
      <c r="HO1738" s="41"/>
      <c r="HP1738" s="41"/>
      <c r="HQ1738" s="41"/>
      <c r="HR1738" s="41"/>
      <c r="HS1738" s="41"/>
      <c r="HT1738" s="41"/>
      <c r="HU1738" s="41"/>
      <c r="HV1738" s="41"/>
      <c r="HW1738" s="41"/>
      <c r="HX1738" s="41"/>
      <c r="HY1738" s="41"/>
      <c r="HZ1738" s="41"/>
      <c r="IA1738" s="41"/>
      <c r="IB1738" s="41"/>
      <c r="IC1738" s="41"/>
      <c r="ID1738" s="41"/>
      <c r="IE1738" s="41"/>
      <c r="IF1738" s="41"/>
      <c r="IG1738" s="41"/>
      <c r="IH1738" s="41"/>
      <c r="II1738" s="41"/>
      <c r="IJ1738" s="41"/>
      <c r="IK1738" s="41"/>
      <c r="IL1738" s="41"/>
      <c r="IM1738" s="41"/>
      <c r="IN1738" s="41"/>
      <c r="IO1738" s="41"/>
      <c r="IP1738" s="41"/>
      <c r="IQ1738" s="41"/>
      <c r="IR1738" s="41"/>
      <c r="IS1738" s="41"/>
      <c r="IT1738" s="41"/>
      <c r="IU1738" s="41"/>
      <c r="IV1738" s="41"/>
      <c r="IW1738" s="41"/>
      <c r="IX1738" s="41"/>
    </row>
    <row r="1739" spans="1:258" s="50" customFormat="1">
      <c r="A1739" s="166"/>
      <c r="B1739" s="44"/>
      <c r="C1739" s="45"/>
      <c r="D1739" s="45"/>
      <c r="E1739" s="48"/>
      <c r="F1739" s="47"/>
      <c r="G1739" s="80"/>
      <c r="H1739" s="217"/>
      <c r="J1739" s="42"/>
      <c r="K1739" s="42"/>
      <c r="L1739" s="42"/>
      <c r="M1739" s="42"/>
      <c r="N1739" s="42"/>
      <c r="O1739" s="42"/>
      <c r="P1739" s="42"/>
      <c r="Q1739" s="41"/>
      <c r="R1739" s="41"/>
      <c r="S1739" s="41"/>
      <c r="T1739" s="41"/>
      <c r="U1739" s="41"/>
      <c r="V1739" s="41"/>
      <c r="W1739" s="41"/>
      <c r="X1739" s="41"/>
      <c r="Y1739" s="41"/>
      <c r="Z1739" s="41"/>
      <c r="AA1739" s="41"/>
      <c r="AB1739" s="41"/>
      <c r="AC1739" s="41"/>
      <c r="AD1739" s="41"/>
      <c r="AE1739" s="41"/>
      <c r="AF1739" s="41"/>
      <c r="AG1739" s="41"/>
      <c r="AH1739" s="41"/>
      <c r="AI1739" s="41"/>
      <c r="AJ1739" s="41"/>
      <c r="AK1739" s="41"/>
      <c r="AL1739" s="41"/>
      <c r="AM1739" s="41"/>
      <c r="AN1739" s="41"/>
      <c r="AO1739" s="41"/>
      <c r="AP1739" s="41"/>
      <c r="AQ1739" s="41"/>
      <c r="AR1739" s="41"/>
      <c r="AS1739" s="41"/>
      <c r="AT1739" s="41"/>
      <c r="AU1739" s="41"/>
      <c r="AV1739" s="41"/>
      <c r="AW1739" s="41"/>
      <c r="AX1739" s="41"/>
      <c r="AY1739" s="41"/>
      <c r="AZ1739" s="41"/>
      <c r="BA1739" s="41"/>
      <c r="BB1739" s="41"/>
      <c r="BC1739" s="41"/>
      <c r="BD1739" s="41"/>
      <c r="BE1739" s="41"/>
      <c r="BF1739" s="41"/>
      <c r="BG1739" s="41"/>
      <c r="BH1739" s="41"/>
      <c r="BI1739" s="41"/>
      <c r="BJ1739" s="41"/>
      <c r="BK1739" s="41"/>
      <c r="BL1739" s="41"/>
      <c r="BM1739" s="41"/>
      <c r="BN1739" s="41"/>
      <c r="BO1739" s="41"/>
      <c r="BP1739" s="41"/>
      <c r="BQ1739" s="41"/>
      <c r="BR1739" s="41"/>
      <c r="BS1739" s="41"/>
      <c r="BT1739" s="41"/>
      <c r="BU1739" s="41"/>
      <c r="BV1739" s="41"/>
      <c r="BW1739" s="41"/>
      <c r="BX1739" s="41"/>
      <c r="BY1739" s="41"/>
      <c r="BZ1739" s="41"/>
      <c r="CA1739" s="41"/>
      <c r="CB1739" s="41"/>
      <c r="CC1739" s="41"/>
      <c r="CD1739" s="41"/>
      <c r="CE1739" s="41"/>
      <c r="CF1739" s="41"/>
      <c r="CG1739" s="41"/>
      <c r="CH1739" s="41"/>
      <c r="CI1739" s="41"/>
      <c r="CJ1739" s="41"/>
      <c r="CK1739" s="41"/>
      <c r="CL1739" s="41"/>
      <c r="CM1739" s="41"/>
      <c r="CN1739" s="41"/>
      <c r="CO1739" s="41"/>
      <c r="CP1739" s="41"/>
      <c r="CQ1739" s="41"/>
      <c r="CR1739" s="41"/>
      <c r="CS1739" s="41"/>
      <c r="CT1739" s="41"/>
      <c r="CU1739" s="41"/>
      <c r="CV1739" s="41"/>
      <c r="CW1739" s="41"/>
      <c r="CX1739" s="41"/>
      <c r="CY1739" s="41"/>
      <c r="CZ1739" s="41"/>
      <c r="DA1739" s="41"/>
      <c r="DB1739" s="41"/>
      <c r="DC1739" s="41"/>
      <c r="DD1739" s="41"/>
      <c r="DE1739" s="41"/>
      <c r="DF1739" s="41"/>
      <c r="DG1739" s="41"/>
      <c r="DH1739" s="41"/>
      <c r="DI1739" s="41"/>
      <c r="DJ1739" s="41"/>
      <c r="DK1739" s="41"/>
      <c r="DL1739" s="41"/>
      <c r="DM1739" s="41"/>
      <c r="DN1739" s="41"/>
      <c r="DO1739" s="41"/>
      <c r="DP1739" s="41"/>
      <c r="DQ1739" s="41"/>
      <c r="DR1739" s="41"/>
      <c r="DS1739" s="41"/>
      <c r="DT1739" s="41"/>
      <c r="DU1739" s="41"/>
      <c r="DV1739" s="41"/>
      <c r="DW1739" s="41"/>
      <c r="DX1739" s="41"/>
      <c r="DY1739" s="41"/>
      <c r="DZ1739" s="41"/>
      <c r="EA1739" s="41"/>
      <c r="EB1739" s="41"/>
      <c r="EC1739" s="41"/>
      <c r="ED1739" s="41"/>
      <c r="EE1739" s="41"/>
      <c r="EF1739" s="41"/>
      <c r="EG1739" s="41"/>
      <c r="EH1739" s="41"/>
      <c r="EI1739" s="41"/>
      <c r="EJ1739" s="41"/>
      <c r="EK1739" s="41"/>
      <c r="EL1739" s="41"/>
      <c r="EM1739" s="41"/>
      <c r="EN1739" s="41"/>
      <c r="EO1739" s="41"/>
      <c r="EP1739" s="41"/>
      <c r="EQ1739" s="41"/>
      <c r="ER1739" s="41"/>
      <c r="ES1739" s="41"/>
      <c r="ET1739" s="41"/>
      <c r="EU1739" s="41"/>
      <c r="EV1739" s="41"/>
      <c r="EW1739" s="41"/>
      <c r="EX1739" s="41"/>
      <c r="EY1739" s="41"/>
      <c r="EZ1739" s="41"/>
      <c r="FA1739" s="41"/>
      <c r="FB1739" s="41"/>
      <c r="FC1739" s="41"/>
      <c r="FD1739" s="41"/>
      <c r="FE1739" s="41"/>
      <c r="FF1739" s="41"/>
      <c r="FG1739" s="41"/>
      <c r="FH1739" s="41"/>
      <c r="FI1739" s="41"/>
      <c r="FJ1739" s="41"/>
      <c r="FK1739" s="41"/>
      <c r="FL1739" s="41"/>
      <c r="FM1739" s="41"/>
      <c r="FN1739" s="41"/>
      <c r="FO1739" s="41"/>
      <c r="FP1739" s="41"/>
      <c r="FQ1739" s="41"/>
      <c r="FR1739" s="41"/>
      <c r="FS1739" s="41"/>
      <c r="FT1739" s="41"/>
      <c r="FU1739" s="41"/>
      <c r="FV1739" s="41"/>
      <c r="FW1739" s="41"/>
      <c r="FX1739" s="41"/>
      <c r="FY1739" s="41"/>
      <c r="FZ1739" s="41"/>
      <c r="GA1739" s="41"/>
      <c r="GB1739" s="41"/>
      <c r="GC1739" s="41"/>
      <c r="GD1739" s="41"/>
      <c r="GE1739" s="41"/>
      <c r="GF1739" s="41"/>
      <c r="GG1739" s="41"/>
      <c r="GH1739" s="41"/>
      <c r="GI1739" s="41"/>
      <c r="GJ1739" s="41"/>
      <c r="GK1739" s="41"/>
      <c r="GL1739" s="41"/>
      <c r="GM1739" s="41"/>
      <c r="GN1739" s="41"/>
      <c r="GO1739" s="41"/>
      <c r="GP1739" s="41"/>
      <c r="GQ1739" s="41"/>
      <c r="GR1739" s="41"/>
      <c r="GS1739" s="41"/>
      <c r="GT1739" s="41"/>
      <c r="GU1739" s="41"/>
      <c r="GV1739" s="41"/>
      <c r="GW1739" s="41"/>
      <c r="GX1739" s="41"/>
      <c r="GY1739" s="41"/>
      <c r="GZ1739" s="41"/>
      <c r="HA1739" s="41"/>
      <c r="HB1739" s="41"/>
      <c r="HC1739" s="41"/>
      <c r="HD1739" s="41"/>
      <c r="HE1739" s="41"/>
      <c r="HF1739" s="41"/>
      <c r="HG1739" s="41"/>
      <c r="HH1739" s="41"/>
      <c r="HI1739" s="41"/>
      <c r="HJ1739" s="41"/>
      <c r="HK1739" s="41"/>
      <c r="HL1739" s="41"/>
      <c r="HM1739" s="41"/>
      <c r="HN1739" s="41"/>
      <c r="HO1739" s="41"/>
      <c r="HP1739" s="41"/>
      <c r="HQ1739" s="41"/>
      <c r="HR1739" s="41"/>
      <c r="HS1739" s="41"/>
      <c r="HT1739" s="41"/>
      <c r="HU1739" s="41"/>
      <c r="HV1739" s="41"/>
      <c r="HW1739" s="41"/>
      <c r="HX1739" s="41"/>
      <c r="HY1739" s="41"/>
      <c r="HZ1739" s="41"/>
      <c r="IA1739" s="41"/>
      <c r="IB1739" s="41"/>
      <c r="IC1739" s="41"/>
      <c r="ID1739" s="41"/>
      <c r="IE1739" s="41"/>
      <c r="IF1739" s="41"/>
      <c r="IG1739" s="41"/>
      <c r="IH1739" s="41"/>
      <c r="II1739" s="41"/>
      <c r="IJ1739" s="41"/>
      <c r="IK1739" s="41"/>
      <c r="IL1739" s="41"/>
      <c r="IM1739" s="41"/>
      <c r="IN1739" s="41"/>
      <c r="IO1739" s="41"/>
      <c r="IP1739" s="41"/>
      <c r="IQ1739" s="41"/>
      <c r="IR1739" s="41"/>
      <c r="IS1739" s="41"/>
      <c r="IT1739" s="41"/>
      <c r="IU1739" s="41"/>
      <c r="IV1739" s="41"/>
      <c r="IW1739" s="41"/>
      <c r="IX1739" s="41"/>
    </row>
    <row r="1740" spans="1:258" s="50" customFormat="1" ht="71.25">
      <c r="A1740" s="166">
        <v>3</v>
      </c>
      <c r="B1740" s="44">
        <f t="shared" ref="B1740" si="144">+B1738+1</f>
        <v>14</v>
      </c>
      <c r="C1740" s="45" t="s">
        <v>1109</v>
      </c>
      <c r="D1740" s="45"/>
      <c r="E1740" s="48">
        <v>18</v>
      </c>
      <c r="F1740" s="47" t="s">
        <v>13</v>
      </c>
      <c r="G1740" s="80"/>
      <c r="H1740" s="217">
        <f>+E1740*G1740</f>
        <v>0</v>
      </c>
      <c r="J1740" s="42"/>
      <c r="K1740" s="42"/>
      <c r="L1740" s="42"/>
      <c r="M1740" s="42"/>
      <c r="N1740" s="42"/>
      <c r="O1740" s="42"/>
      <c r="P1740" s="42"/>
      <c r="Q1740" s="41"/>
      <c r="R1740" s="41"/>
      <c r="S1740" s="41"/>
      <c r="T1740" s="41"/>
      <c r="U1740" s="41"/>
      <c r="V1740" s="41"/>
      <c r="W1740" s="41"/>
      <c r="X1740" s="41"/>
      <c r="Y1740" s="41"/>
      <c r="Z1740" s="41"/>
      <c r="AA1740" s="41"/>
      <c r="AB1740" s="41"/>
      <c r="AC1740" s="41"/>
      <c r="AD1740" s="41"/>
      <c r="AE1740" s="41"/>
      <c r="AF1740" s="41"/>
      <c r="AG1740" s="41"/>
      <c r="AH1740" s="41"/>
      <c r="AI1740" s="41"/>
      <c r="AJ1740" s="41"/>
      <c r="AK1740" s="41"/>
      <c r="AL1740" s="41"/>
      <c r="AM1740" s="41"/>
      <c r="AN1740" s="41"/>
      <c r="AO1740" s="41"/>
      <c r="AP1740" s="41"/>
      <c r="AQ1740" s="41"/>
      <c r="AR1740" s="41"/>
      <c r="AS1740" s="41"/>
      <c r="AT1740" s="41"/>
      <c r="AU1740" s="41"/>
      <c r="AV1740" s="41"/>
      <c r="AW1740" s="41"/>
      <c r="AX1740" s="41"/>
      <c r="AY1740" s="41"/>
      <c r="AZ1740" s="41"/>
      <c r="BA1740" s="41"/>
      <c r="BB1740" s="41"/>
      <c r="BC1740" s="41"/>
      <c r="BD1740" s="41"/>
      <c r="BE1740" s="41"/>
      <c r="BF1740" s="41"/>
      <c r="BG1740" s="41"/>
      <c r="BH1740" s="41"/>
      <c r="BI1740" s="41"/>
      <c r="BJ1740" s="41"/>
      <c r="BK1740" s="41"/>
      <c r="BL1740" s="41"/>
      <c r="BM1740" s="41"/>
      <c r="BN1740" s="41"/>
      <c r="BO1740" s="41"/>
      <c r="BP1740" s="41"/>
      <c r="BQ1740" s="41"/>
      <c r="BR1740" s="41"/>
      <c r="BS1740" s="41"/>
      <c r="BT1740" s="41"/>
      <c r="BU1740" s="41"/>
      <c r="BV1740" s="41"/>
      <c r="BW1740" s="41"/>
      <c r="BX1740" s="41"/>
      <c r="BY1740" s="41"/>
      <c r="BZ1740" s="41"/>
      <c r="CA1740" s="41"/>
      <c r="CB1740" s="41"/>
      <c r="CC1740" s="41"/>
      <c r="CD1740" s="41"/>
      <c r="CE1740" s="41"/>
      <c r="CF1740" s="41"/>
      <c r="CG1740" s="41"/>
      <c r="CH1740" s="41"/>
      <c r="CI1740" s="41"/>
      <c r="CJ1740" s="41"/>
      <c r="CK1740" s="41"/>
      <c r="CL1740" s="41"/>
      <c r="CM1740" s="41"/>
      <c r="CN1740" s="41"/>
      <c r="CO1740" s="41"/>
      <c r="CP1740" s="41"/>
      <c r="CQ1740" s="41"/>
      <c r="CR1740" s="41"/>
      <c r="CS1740" s="41"/>
      <c r="CT1740" s="41"/>
      <c r="CU1740" s="41"/>
      <c r="CV1740" s="41"/>
      <c r="CW1740" s="41"/>
      <c r="CX1740" s="41"/>
      <c r="CY1740" s="41"/>
      <c r="CZ1740" s="41"/>
      <c r="DA1740" s="41"/>
      <c r="DB1740" s="41"/>
      <c r="DC1740" s="41"/>
      <c r="DD1740" s="41"/>
      <c r="DE1740" s="41"/>
      <c r="DF1740" s="41"/>
      <c r="DG1740" s="41"/>
      <c r="DH1740" s="41"/>
      <c r="DI1740" s="41"/>
      <c r="DJ1740" s="41"/>
      <c r="DK1740" s="41"/>
      <c r="DL1740" s="41"/>
      <c r="DM1740" s="41"/>
      <c r="DN1740" s="41"/>
      <c r="DO1740" s="41"/>
      <c r="DP1740" s="41"/>
      <c r="DQ1740" s="41"/>
      <c r="DR1740" s="41"/>
      <c r="DS1740" s="41"/>
      <c r="DT1740" s="41"/>
      <c r="DU1740" s="41"/>
      <c r="DV1740" s="41"/>
      <c r="DW1740" s="41"/>
      <c r="DX1740" s="41"/>
      <c r="DY1740" s="41"/>
      <c r="DZ1740" s="41"/>
      <c r="EA1740" s="41"/>
      <c r="EB1740" s="41"/>
      <c r="EC1740" s="41"/>
      <c r="ED1740" s="41"/>
      <c r="EE1740" s="41"/>
      <c r="EF1740" s="41"/>
      <c r="EG1740" s="41"/>
      <c r="EH1740" s="41"/>
      <c r="EI1740" s="41"/>
      <c r="EJ1740" s="41"/>
      <c r="EK1740" s="41"/>
      <c r="EL1740" s="41"/>
      <c r="EM1740" s="41"/>
      <c r="EN1740" s="41"/>
      <c r="EO1740" s="41"/>
      <c r="EP1740" s="41"/>
      <c r="EQ1740" s="41"/>
      <c r="ER1740" s="41"/>
      <c r="ES1740" s="41"/>
      <c r="ET1740" s="41"/>
      <c r="EU1740" s="41"/>
      <c r="EV1740" s="41"/>
      <c r="EW1740" s="41"/>
      <c r="EX1740" s="41"/>
      <c r="EY1740" s="41"/>
      <c r="EZ1740" s="41"/>
      <c r="FA1740" s="41"/>
      <c r="FB1740" s="41"/>
      <c r="FC1740" s="41"/>
      <c r="FD1740" s="41"/>
      <c r="FE1740" s="41"/>
      <c r="FF1740" s="41"/>
      <c r="FG1740" s="41"/>
      <c r="FH1740" s="41"/>
      <c r="FI1740" s="41"/>
      <c r="FJ1740" s="41"/>
      <c r="FK1740" s="41"/>
      <c r="FL1740" s="41"/>
      <c r="FM1740" s="41"/>
      <c r="FN1740" s="41"/>
      <c r="FO1740" s="41"/>
      <c r="FP1740" s="41"/>
      <c r="FQ1740" s="41"/>
      <c r="FR1740" s="41"/>
      <c r="FS1740" s="41"/>
      <c r="FT1740" s="41"/>
      <c r="FU1740" s="41"/>
      <c r="FV1740" s="41"/>
      <c r="FW1740" s="41"/>
      <c r="FX1740" s="41"/>
      <c r="FY1740" s="41"/>
      <c r="FZ1740" s="41"/>
      <c r="GA1740" s="41"/>
      <c r="GB1740" s="41"/>
      <c r="GC1740" s="41"/>
      <c r="GD1740" s="41"/>
      <c r="GE1740" s="41"/>
      <c r="GF1740" s="41"/>
      <c r="GG1740" s="41"/>
      <c r="GH1740" s="41"/>
      <c r="GI1740" s="41"/>
      <c r="GJ1740" s="41"/>
      <c r="GK1740" s="41"/>
      <c r="GL1740" s="41"/>
      <c r="GM1740" s="41"/>
      <c r="GN1740" s="41"/>
      <c r="GO1740" s="41"/>
      <c r="GP1740" s="41"/>
      <c r="GQ1740" s="41"/>
      <c r="GR1740" s="41"/>
      <c r="GS1740" s="41"/>
      <c r="GT1740" s="41"/>
      <c r="GU1740" s="41"/>
      <c r="GV1740" s="41"/>
      <c r="GW1740" s="41"/>
      <c r="GX1740" s="41"/>
      <c r="GY1740" s="41"/>
      <c r="GZ1740" s="41"/>
      <c r="HA1740" s="41"/>
      <c r="HB1740" s="41"/>
      <c r="HC1740" s="41"/>
      <c r="HD1740" s="41"/>
      <c r="HE1740" s="41"/>
      <c r="HF1740" s="41"/>
      <c r="HG1740" s="41"/>
      <c r="HH1740" s="41"/>
      <c r="HI1740" s="41"/>
      <c r="HJ1740" s="41"/>
      <c r="HK1740" s="41"/>
      <c r="HL1740" s="41"/>
      <c r="HM1740" s="41"/>
      <c r="HN1740" s="41"/>
      <c r="HO1740" s="41"/>
      <c r="HP1740" s="41"/>
      <c r="HQ1740" s="41"/>
      <c r="HR1740" s="41"/>
      <c r="HS1740" s="41"/>
      <c r="HT1740" s="41"/>
      <c r="HU1740" s="41"/>
      <c r="HV1740" s="41"/>
      <c r="HW1740" s="41"/>
      <c r="HX1740" s="41"/>
      <c r="HY1740" s="41"/>
      <c r="HZ1740" s="41"/>
      <c r="IA1740" s="41"/>
      <c r="IB1740" s="41"/>
      <c r="IC1740" s="41"/>
      <c r="ID1740" s="41"/>
      <c r="IE1740" s="41"/>
      <c r="IF1740" s="41"/>
      <c r="IG1740" s="41"/>
      <c r="IH1740" s="41"/>
      <c r="II1740" s="41"/>
      <c r="IJ1740" s="41"/>
      <c r="IK1740" s="41"/>
      <c r="IL1740" s="41"/>
      <c r="IM1740" s="41"/>
      <c r="IN1740" s="41"/>
      <c r="IO1740" s="41"/>
      <c r="IP1740" s="41"/>
      <c r="IQ1740" s="41"/>
      <c r="IR1740" s="41"/>
      <c r="IS1740" s="41"/>
      <c r="IT1740" s="41"/>
      <c r="IU1740" s="41"/>
      <c r="IV1740" s="41"/>
      <c r="IW1740" s="41"/>
      <c r="IX1740" s="41"/>
    </row>
    <row r="1741" spans="1:258" s="50" customFormat="1">
      <c r="A1741" s="166"/>
      <c r="B1741" s="44"/>
      <c r="C1741" s="45"/>
      <c r="D1741" s="45"/>
      <c r="E1741" s="48"/>
      <c r="F1741" s="47"/>
      <c r="G1741" s="80"/>
      <c r="H1741" s="217"/>
      <c r="J1741" s="42"/>
      <c r="K1741" s="42"/>
      <c r="L1741" s="42"/>
      <c r="M1741" s="42"/>
      <c r="N1741" s="42"/>
      <c r="O1741" s="42"/>
      <c r="P1741" s="42"/>
      <c r="Q1741" s="41"/>
      <c r="R1741" s="41"/>
      <c r="S1741" s="41"/>
      <c r="T1741" s="41"/>
      <c r="U1741" s="41"/>
      <c r="V1741" s="41"/>
      <c r="W1741" s="41"/>
      <c r="X1741" s="41"/>
      <c r="Y1741" s="41"/>
      <c r="Z1741" s="41"/>
      <c r="AA1741" s="41"/>
      <c r="AB1741" s="41"/>
      <c r="AC1741" s="41"/>
      <c r="AD1741" s="41"/>
      <c r="AE1741" s="41"/>
      <c r="AF1741" s="41"/>
      <c r="AG1741" s="41"/>
      <c r="AH1741" s="41"/>
      <c r="AI1741" s="41"/>
      <c r="AJ1741" s="41"/>
      <c r="AK1741" s="41"/>
      <c r="AL1741" s="41"/>
      <c r="AM1741" s="41"/>
      <c r="AN1741" s="41"/>
      <c r="AO1741" s="41"/>
      <c r="AP1741" s="41"/>
      <c r="AQ1741" s="41"/>
      <c r="AR1741" s="41"/>
      <c r="AS1741" s="41"/>
      <c r="AT1741" s="41"/>
      <c r="AU1741" s="41"/>
      <c r="AV1741" s="41"/>
      <c r="AW1741" s="41"/>
      <c r="AX1741" s="41"/>
      <c r="AY1741" s="41"/>
      <c r="AZ1741" s="41"/>
      <c r="BA1741" s="41"/>
      <c r="BB1741" s="41"/>
      <c r="BC1741" s="41"/>
      <c r="BD1741" s="41"/>
      <c r="BE1741" s="41"/>
      <c r="BF1741" s="41"/>
      <c r="BG1741" s="41"/>
      <c r="BH1741" s="41"/>
      <c r="BI1741" s="41"/>
      <c r="BJ1741" s="41"/>
      <c r="BK1741" s="41"/>
      <c r="BL1741" s="41"/>
      <c r="BM1741" s="41"/>
      <c r="BN1741" s="41"/>
      <c r="BO1741" s="41"/>
      <c r="BP1741" s="41"/>
      <c r="BQ1741" s="41"/>
      <c r="BR1741" s="41"/>
      <c r="BS1741" s="41"/>
      <c r="BT1741" s="41"/>
      <c r="BU1741" s="41"/>
      <c r="BV1741" s="41"/>
      <c r="BW1741" s="41"/>
      <c r="BX1741" s="41"/>
      <c r="BY1741" s="41"/>
      <c r="BZ1741" s="41"/>
      <c r="CA1741" s="41"/>
      <c r="CB1741" s="41"/>
      <c r="CC1741" s="41"/>
      <c r="CD1741" s="41"/>
      <c r="CE1741" s="41"/>
      <c r="CF1741" s="41"/>
      <c r="CG1741" s="41"/>
      <c r="CH1741" s="41"/>
      <c r="CI1741" s="41"/>
      <c r="CJ1741" s="41"/>
      <c r="CK1741" s="41"/>
      <c r="CL1741" s="41"/>
      <c r="CM1741" s="41"/>
      <c r="CN1741" s="41"/>
      <c r="CO1741" s="41"/>
      <c r="CP1741" s="41"/>
      <c r="CQ1741" s="41"/>
      <c r="CR1741" s="41"/>
      <c r="CS1741" s="41"/>
      <c r="CT1741" s="41"/>
      <c r="CU1741" s="41"/>
      <c r="CV1741" s="41"/>
      <c r="CW1741" s="41"/>
      <c r="CX1741" s="41"/>
      <c r="CY1741" s="41"/>
      <c r="CZ1741" s="41"/>
      <c r="DA1741" s="41"/>
      <c r="DB1741" s="41"/>
      <c r="DC1741" s="41"/>
      <c r="DD1741" s="41"/>
      <c r="DE1741" s="41"/>
      <c r="DF1741" s="41"/>
      <c r="DG1741" s="41"/>
      <c r="DH1741" s="41"/>
      <c r="DI1741" s="41"/>
      <c r="DJ1741" s="41"/>
      <c r="DK1741" s="41"/>
      <c r="DL1741" s="41"/>
      <c r="DM1741" s="41"/>
      <c r="DN1741" s="41"/>
      <c r="DO1741" s="41"/>
      <c r="DP1741" s="41"/>
      <c r="DQ1741" s="41"/>
      <c r="DR1741" s="41"/>
      <c r="DS1741" s="41"/>
      <c r="DT1741" s="41"/>
      <c r="DU1741" s="41"/>
      <c r="DV1741" s="41"/>
      <c r="DW1741" s="41"/>
      <c r="DX1741" s="41"/>
      <c r="DY1741" s="41"/>
      <c r="DZ1741" s="41"/>
      <c r="EA1741" s="41"/>
      <c r="EB1741" s="41"/>
      <c r="EC1741" s="41"/>
      <c r="ED1741" s="41"/>
      <c r="EE1741" s="41"/>
      <c r="EF1741" s="41"/>
      <c r="EG1741" s="41"/>
      <c r="EH1741" s="41"/>
      <c r="EI1741" s="41"/>
      <c r="EJ1741" s="41"/>
      <c r="EK1741" s="41"/>
      <c r="EL1741" s="41"/>
      <c r="EM1741" s="41"/>
      <c r="EN1741" s="41"/>
      <c r="EO1741" s="41"/>
      <c r="EP1741" s="41"/>
      <c r="EQ1741" s="41"/>
      <c r="ER1741" s="41"/>
      <c r="ES1741" s="41"/>
      <c r="ET1741" s="41"/>
      <c r="EU1741" s="41"/>
      <c r="EV1741" s="41"/>
      <c r="EW1741" s="41"/>
      <c r="EX1741" s="41"/>
      <c r="EY1741" s="41"/>
      <c r="EZ1741" s="41"/>
      <c r="FA1741" s="41"/>
      <c r="FB1741" s="41"/>
      <c r="FC1741" s="41"/>
      <c r="FD1741" s="41"/>
      <c r="FE1741" s="41"/>
      <c r="FF1741" s="41"/>
      <c r="FG1741" s="41"/>
      <c r="FH1741" s="41"/>
      <c r="FI1741" s="41"/>
      <c r="FJ1741" s="41"/>
      <c r="FK1741" s="41"/>
      <c r="FL1741" s="41"/>
      <c r="FM1741" s="41"/>
      <c r="FN1741" s="41"/>
      <c r="FO1741" s="41"/>
      <c r="FP1741" s="41"/>
      <c r="FQ1741" s="41"/>
      <c r="FR1741" s="41"/>
      <c r="FS1741" s="41"/>
      <c r="FT1741" s="41"/>
      <c r="FU1741" s="41"/>
      <c r="FV1741" s="41"/>
      <c r="FW1741" s="41"/>
      <c r="FX1741" s="41"/>
      <c r="FY1741" s="41"/>
      <c r="FZ1741" s="41"/>
      <c r="GA1741" s="41"/>
      <c r="GB1741" s="41"/>
      <c r="GC1741" s="41"/>
      <c r="GD1741" s="41"/>
      <c r="GE1741" s="41"/>
      <c r="GF1741" s="41"/>
      <c r="GG1741" s="41"/>
      <c r="GH1741" s="41"/>
      <c r="GI1741" s="41"/>
      <c r="GJ1741" s="41"/>
      <c r="GK1741" s="41"/>
      <c r="GL1741" s="41"/>
      <c r="GM1741" s="41"/>
      <c r="GN1741" s="41"/>
      <c r="GO1741" s="41"/>
      <c r="GP1741" s="41"/>
      <c r="GQ1741" s="41"/>
      <c r="GR1741" s="41"/>
      <c r="GS1741" s="41"/>
      <c r="GT1741" s="41"/>
      <c r="GU1741" s="41"/>
      <c r="GV1741" s="41"/>
      <c r="GW1741" s="41"/>
      <c r="GX1741" s="41"/>
      <c r="GY1741" s="41"/>
      <c r="GZ1741" s="41"/>
      <c r="HA1741" s="41"/>
      <c r="HB1741" s="41"/>
      <c r="HC1741" s="41"/>
      <c r="HD1741" s="41"/>
      <c r="HE1741" s="41"/>
      <c r="HF1741" s="41"/>
      <c r="HG1741" s="41"/>
      <c r="HH1741" s="41"/>
      <c r="HI1741" s="41"/>
      <c r="HJ1741" s="41"/>
      <c r="HK1741" s="41"/>
      <c r="HL1741" s="41"/>
      <c r="HM1741" s="41"/>
      <c r="HN1741" s="41"/>
      <c r="HO1741" s="41"/>
      <c r="HP1741" s="41"/>
      <c r="HQ1741" s="41"/>
      <c r="HR1741" s="41"/>
      <c r="HS1741" s="41"/>
      <c r="HT1741" s="41"/>
      <c r="HU1741" s="41"/>
      <c r="HV1741" s="41"/>
      <c r="HW1741" s="41"/>
      <c r="HX1741" s="41"/>
      <c r="HY1741" s="41"/>
      <c r="HZ1741" s="41"/>
      <c r="IA1741" s="41"/>
      <c r="IB1741" s="41"/>
      <c r="IC1741" s="41"/>
      <c r="ID1741" s="41"/>
      <c r="IE1741" s="41"/>
      <c r="IF1741" s="41"/>
      <c r="IG1741" s="41"/>
      <c r="IH1741" s="41"/>
      <c r="II1741" s="41"/>
      <c r="IJ1741" s="41"/>
      <c r="IK1741" s="41"/>
      <c r="IL1741" s="41"/>
      <c r="IM1741" s="41"/>
      <c r="IN1741" s="41"/>
      <c r="IO1741" s="41"/>
      <c r="IP1741" s="41"/>
      <c r="IQ1741" s="41"/>
      <c r="IR1741" s="41"/>
      <c r="IS1741" s="41"/>
      <c r="IT1741" s="41"/>
      <c r="IU1741" s="41"/>
      <c r="IV1741" s="41"/>
      <c r="IW1741" s="41"/>
      <c r="IX1741" s="41"/>
    </row>
    <row r="1742" spans="1:258" s="50" customFormat="1" ht="57">
      <c r="A1742" s="166">
        <v>3</v>
      </c>
      <c r="B1742" s="44">
        <f t="shared" ref="B1742" si="145">+B1740+1</f>
        <v>15</v>
      </c>
      <c r="C1742" s="45" t="s">
        <v>911</v>
      </c>
      <c r="D1742" s="45"/>
      <c r="E1742" s="48">
        <v>1374.11</v>
      </c>
      <c r="F1742" s="47" t="s">
        <v>13</v>
      </c>
      <c r="G1742" s="80"/>
      <c r="H1742" s="217">
        <f>+E1742*G1742</f>
        <v>0</v>
      </c>
      <c r="J1742" s="51"/>
      <c r="K1742" s="51"/>
      <c r="L1742" s="51"/>
      <c r="M1742" s="51"/>
      <c r="N1742" s="51"/>
      <c r="O1742" s="51"/>
      <c r="P1742" s="51"/>
    </row>
    <row r="1743" spans="1:258" s="50" customFormat="1">
      <c r="A1743" s="166"/>
      <c r="B1743" s="44"/>
      <c r="C1743" s="45"/>
      <c r="D1743" s="45"/>
      <c r="E1743" s="48"/>
      <c r="F1743" s="47"/>
      <c r="G1743" s="80"/>
      <c r="H1743" s="217"/>
      <c r="J1743" s="51"/>
      <c r="K1743" s="51"/>
      <c r="L1743" s="51"/>
      <c r="M1743" s="51"/>
      <c r="N1743" s="51"/>
      <c r="O1743" s="51"/>
      <c r="P1743" s="51"/>
    </row>
    <row r="1744" spans="1:258" s="50" customFormat="1" ht="71.25">
      <c r="A1744" s="166">
        <v>3</v>
      </c>
      <c r="B1744" s="44">
        <f t="shared" ref="B1744" si="146">+B1742+1</f>
        <v>16</v>
      </c>
      <c r="C1744" s="45" t="s">
        <v>912</v>
      </c>
      <c r="D1744" s="45"/>
      <c r="E1744" s="48">
        <v>40</v>
      </c>
      <c r="F1744" s="47" t="s">
        <v>13</v>
      </c>
      <c r="G1744" s="80"/>
      <c r="H1744" s="217">
        <f>+E1744*G1744</f>
        <v>0</v>
      </c>
      <c r="J1744" s="51"/>
      <c r="K1744" s="51"/>
      <c r="L1744" s="51"/>
      <c r="M1744" s="51"/>
      <c r="N1744" s="51"/>
      <c r="O1744" s="51"/>
      <c r="P1744" s="51"/>
    </row>
    <row r="1745" spans="1:258" s="50" customFormat="1">
      <c r="A1745" s="166"/>
      <c r="B1745" s="44"/>
      <c r="C1745" s="45"/>
      <c r="D1745" s="45"/>
      <c r="E1745" s="48"/>
      <c r="F1745" s="47"/>
      <c r="G1745" s="80"/>
      <c r="H1745" s="217"/>
      <c r="J1745" s="51"/>
      <c r="K1745" s="51"/>
      <c r="L1745" s="51"/>
      <c r="M1745" s="51"/>
      <c r="N1745" s="51"/>
      <c r="O1745" s="51"/>
      <c r="P1745" s="51"/>
    </row>
    <row r="1746" spans="1:258" s="50" customFormat="1" ht="57">
      <c r="A1746" s="166">
        <v>3</v>
      </c>
      <c r="B1746" s="44">
        <f t="shared" ref="B1746" si="147">+B1744+1</f>
        <v>17</v>
      </c>
      <c r="C1746" s="45" t="s">
        <v>913</v>
      </c>
      <c r="D1746" s="45"/>
      <c r="E1746" s="48">
        <v>365</v>
      </c>
      <c r="F1746" s="47" t="s">
        <v>16</v>
      </c>
      <c r="G1746" s="80"/>
      <c r="H1746" s="217">
        <f>+E1746*G1746</f>
        <v>0</v>
      </c>
      <c r="J1746" s="51"/>
      <c r="K1746" s="51"/>
      <c r="L1746" s="51"/>
      <c r="M1746" s="51"/>
      <c r="N1746" s="51"/>
      <c r="O1746" s="51"/>
      <c r="P1746" s="51"/>
    </row>
    <row r="1747" spans="1:258" s="50" customFormat="1">
      <c r="A1747" s="166"/>
      <c r="B1747" s="44"/>
      <c r="C1747" s="45"/>
      <c r="D1747" s="45"/>
      <c r="E1747" s="48"/>
      <c r="F1747" s="47"/>
      <c r="G1747" s="80"/>
      <c r="H1747" s="217"/>
      <c r="J1747" s="51"/>
      <c r="K1747" s="51"/>
      <c r="L1747" s="51"/>
      <c r="M1747" s="51"/>
      <c r="N1747" s="51"/>
      <c r="O1747" s="51"/>
      <c r="P1747" s="51"/>
    </row>
    <row r="1748" spans="1:258" s="50" customFormat="1">
      <c r="A1748" s="166"/>
      <c r="B1748" s="44"/>
      <c r="C1748" s="45"/>
      <c r="D1748" s="45"/>
      <c r="E1748" s="48"/>
      <c r="F1748" s="47"/>
      <c r="G1748" s="80"/>
      <c r="H1748" s="217"/>
      <c r="J1748" s="42"/>
      <c r="K1748" s="42"/>
      <c r="L1748" s="42"/>
      <c r="M1748" s="42"/>
      <c r="N1748" s="42"/>
      <c r="O1748" s="42"/>
      <c r="P1748" s="42"/>
      <c r="Q1748" s="41"/>
      <c r="R1748" s="41"/>
      <c r="S1748" s="41"/>
      <c r="T1748" s="41"/>
      <c r="U1748" s="41"/>
      <c r="V1748" s="41"/>
      <c r="W1748" s="41"/>
      <c r="X1748" s="41"/>
      <c r="Y1748" s="41"/>
      <c r="Z1748" s="41"/>
      <c r="AA1748" s="41"/>
      <c r="AB1748" s="41"/>
      <c r="AC1748" s="41"/>
      <c r="AD1748" s="41"/>
      <c r="AE1748" s="41"/>
      <c r="AF1748" s="41"/>
      <c r="AG1748" s="41"/>
      <c r="AH1748" s="41"/>
      <c r="AI1748" s="41"/>
      <c r="AJ1748" s="41"/>
      <c r="AK1748" s="41"/>
      <c r="AL1748" s="41"/>
      <c r="AM1748" s="41"/>
      <c r="AN1748" s="41"/>
      <c r="AO1748" s="41"/>
      <c r="AP1748" s="41"/>
      <c r="AQ1748" s="41"/>
      <c r="AR1748" s="41"/>
      <c r="AS1748" s="41"/>
      <c r="AT1748" s="41"/>
      <c r="AU1748" s="41"/>
      <c r="AV1748" s="41"/>
      <c r="AW1748" s="41"/>
      <c r="AX1748" s="41"/>
      <c r="AY1748" s="41"/>
      <c r="AZ1748" s="41"/>
      <c r="BA1748" s="41"/>
      <c r="BB1748" s="41"/>
      <c r="BC1748" s="41"/>
      <c r="BD1748" s="41"/>
      <c r="BE1748" s="41"/>
      <c r="BF1748" s="41"/>
      <c r="BG1748" s="41"/>
      <c r="BH1748" s="41"/>
      <c r="BI1748" s="41"/>
      <c r="BJ1748" s="41"/>
      <c r="BK1748" s="41"/>
      <c r="BL1748" s="41"/>
      <c r="BM1748" s="41"/>
      <c r="BN1748" s="41"/>
      <c r="BO1748" s="41"/>
      <c r="BP1748" s="41"/>
      <c r="BQ1748" s="41"/>
      <c r="BR1748" s="41"/>
      <c r="BS1748" s="41"/>
      <c r="BT1748" s="41"/>
      <c r="BU1748" s="41"/>
      <c r="BV1748" s="41"/>
      <c r="BW1748" s="41"/>
      <c r="BX1748" s="41"/>
      <c r="BY1748" s="41"/>
      <c r="BZ1748" s="41"/>
      <c r="CA1748" s="41"/>
      <c r="CB1748" s="41"/>
      <c r="CC1748" s="41"/>
      <c r="CD1748" s="41"/>
      <c r="CE1748" s="41"/>
      <c r="CF1748" s="41"/>
      <c r="CG1748" s="41"/>
      <c r="CH1748" s="41"/>
      <c r="CI1748" s="41"/>
      <c r="CJ1748" s="41"/>
      <c r="CK1748" s="41"/>
      <c r="CL1748" s="41"/>
      <c r="CM1748" s="41"/>
      <c r="CN1748" s="41"/>
      <c r="CO1748" s="41"/>
      <c r="CP1748" s="41"/>
      <c r="CQ1748" s="41"/>
      <c r="CR1748" s="41"/>
      <c r="CS1748" s="41"/>
      <c r="CT1748" s="41"/>
      <c r="CU1748" s="41"/>
      <c r="CV1748" s="41"/>
      <c r="CW1748" s="41"/>
      <c r="CX1748" s="41"/>
      <c r="CY1748" s="41"/>
      <c r="CZ1748" s="41"/>
      <c r="DA1748" s="41"/>
      <c r="DB1748" s="41"/>
      <c r="DC1748" s="41"/>
      <c r="DD1748" s="41"/>
      <c r="DE1748" s="41"/>
      <c r="DF1748" s="41"/>
      <c r="DG1748" s="41"/>
      <c r="DH1748" s="41"/>
      <c r="DI1748" s="41"/>
      <c r="DJ1748" s="41"/>
      <c r="DK1748" s="41"/>
      <c r="DL1748" s="41"/>
      <c r="DM1748" s="41"/>
      <c r="DN1748" s="41"/>
      <c r="DO1748" s="41"/>
      <c r="DP1748" s="41"/>
      <c r="DQ1748" s="41"/>
      <c r="DR1748" s="41"/>
      <c r="DS1748" s="41"/>
      <c r="DT1748" s="41"/>
      <c r="DU1748" s="41"/>
      <c r="DV1748" s="41"/>
      <c r="DW1748" s="41"/>
      <c r="DX1748" s="41"/>
      <c r="DY1748" s="41"/>
      <c r="DZ1748" s="41"/>
      <c r="EA1748" s="41"/>
      <c r="EB1748" s="41"/>
      <c r="EC1748" s="41"/>
      <c r="ED1748" s="41"/>
      <c r="EE1748" s="41"/>
      <c r="EF1748" s="41"/>
      <c r="EG1748" s="41"/>
      <c r="EH1748" s="41"/>
      <c r="EI1748" s="41"/>
      <c r="EJ1748" s="41"/>
      <c r="EK1748" s="41"/>
      <c r="EL1748" s="41"/>
      <c r="EM1748" s="41"/>
      <c r="EN1748" s="41"/>
      <c r="EO1748" s="41"/>
      <c r="EP1748" s="41"/>
      <c r="EQ1748" s="41"/>
      <c r="ER1748" s="41"/>
      <c r="ES1748" s="41"/>
      <c r="ET1748" s="41"/>
      <c r="EU1748" s="41"/>
      <c r="EV1748" s="41"/>
      <c r="EW1748" s="41"/>
      <c r="EX1748" s="41"/>
      <c r="EY1748" s="41"/>
      <c r="EZ1748" s="41"/>
      <c r="FA1748" s="41"/>
      <c r="FB1748" s="41"/>
      <c r="FC1748" s="41"/>
      <c r="FD1748" s="41"/>
      <c r="FE1748" s="41"/>
      <c r="FF1748" s="41"/>
      <c r="FG1748" s="41"/>
      <c r="FH1748" s="41"/>
      <c r="FI1748" s="41"/>
      <c r="FJ1748" s="41"/>
      <c r="FK1748" s="41"/>
      <c r="FL1748" s="41"/>
      <c r="FM1748" s="41"/>
      <c r="FN1748" s="41"/>
      <c r="FO1748" s="41"/>
      <c r="FP1748" s="41"/>
      <c r="FQ1748" s="41"/>
      <c r="FR1748" s="41"/>
      <c r="FS1748" s="41"/>
      <c r="FT1748" s="41"/>
      <c r="FU1748" s="41"/>
      <c r="FV1748" s="41"/>
      <c r="FW1748" s="41"/>
      <c r="FX1748" s="41"/>
      <c r="FY1748" s="41"/>
      <c r="FZ1748" s="41"/>
      <c r="GA1748" s="41"/>
      <c r="GB1748" s="41"/>
      <c r="GC1748" s="41"/>
      <c r="GD1748" s="41"/>
      <c r="GE1748" s="41"/>
      <c r="GF1748" s="41"/>
      <c r="GG1748" s="41"/>
      <c r="GH1748" s="41"/>
      <c r="GI1748" s="41"/>
      <c r="GJ1748" s="41"/>
      <c r="GK1748" s="41"/>
      <c r="GL1748" s="41"/>
      <c r="GM1748" s="41"/>
      <c r="GN1748" s="41"/>
      <c r="GO1748" s="41"/>
      <c r="GP1748" s="41"/>
      <c r="GQ1748" s="41"/>
      <c r="GR1748" s="41"/>
      <c r="GS1748" s="41"/>
      <c r="GT1748" s="41"/>
      <c r="GU1748" s="41"/>
      <c r="GV1748" s="41"/>
      <c r="GW1748" s="41"/>
      <c r="GX1748" s="41"/>
      <c r="GY1748" s="41"/>
      <c r="GZ1748" s="41"/>
      <c r="HA1748" s="41"/>
      <c r="HB1748" s="41"/>
      <c r="HC1748" s="41"/>
      <c r="HD1748" s="41"/>
      <c r="HE1748" s="41"/>
      <c r="HF1748" s="41"/>
      <c r="HG1748" s="41"/>
      <c r="HH1748" s="41"/>
      <c r="HI1748" s="41"/>
      <c r="HJ1748" s="41"/>
      <c r="HK1748" s="41"/>
      <c r="HL1748" s="41"/>
      <c r="HM1748" s="41"/>
      <c r="HN1748" s="41"/>
      <c r="HO1748" s="41"/>
      <c r="HP1748" s="41"/>
      <c r="HQ1748" s="41"/>
      <c r="HR1748" s="41"/>
      <c r="HS1748" s="41"/>
      <c r="HT1748" s="41"/>
      <c r="HU1748" s="41"/>
      <c r="HV1748" s="41"/>
      <c r="HW1748" s="41"/>
      <c r="HX1748" s="41"/>
      <c r="HY1748" s="41"/>
      <c r="HZ1748" s="41"/>
      <c r="IA1748" s="41"/>
      <c r="IB1748" s="41"/>
      <c r="IC1748" s="41"/>
      <c r="ID1748" s="41"/>
      <c r="IE1748" s="41"/>
      <c r="IF1748" s="41"/>
      <c r="IG1748" s="41"/>
      <c r="IH1748" s="41"/>
      <c r="II1748" s="41"/>
      <c r="IJ1748" s="41"/>
      <c r="IK1748" s="41"/>
      <c r="IL1748" s="41"/>
      <c r="IM1748" s="41"/>
      <c r="IN1748" s="41"/>
      <c r="IO1748" s="41"/>
      <c r="IP1748" s="41"/>
      <c r="IQ1748" s="41"/>
      <c r="IR1748" s="41"/>
      <c r="IS1748" s="41"/>
      <c r="IT1748" s="41"/>
      <c r="IU1748" s="41"/>
      <c r="IV1748" s="41"/>
      <c r="IW1748" s="41"/>
      <c r="IX1748" s="41"/>
    </row>
    <row r="1749" spans="1:258" s="50" customFormat="1" ht="15" thickBot="1">
      <c r="A1749" s="116">
        <v>3</v>
      </c>
      <c r="B1749" s="90"/>
      <c r="C1749" s="267" t="s">
        <v>144</v>
      </c>
      <c r="D1749" s="91"/>
      <c r="E1749" s="198"/>
      <c r="F1749" s="117"/>
      <c r="G1749" s="118"/>
      <c r="H1749" s="92">
        <f>SUM(H1714:H1746)</f>
        <v>0</v>
      </c>
      <c r="J1749" s="51"/>
      <c r="K1749" s="51"/>
      <c r="L1749" s="51"/>
      <c r="M1749" s="51"/>
      <c r="N1749" s="51"/>
      <c r="O1749" s="51"/>
      <c r="P1749" s="51"/>
    </row>
    <row r="1750" spans="1:258" s="50" customFormat="1" ht="15" thickTop="1">
      <c r="A1750" s="168"/>
      <c r="B1750" s="169"/>
      <c r="C1750" s="274"/>
      <c r="D1750" s="170"/>
      <c r="E1750" s="214"/>
      <c r="F1750" s="171"/>
      <c r="G1750" s="172"/>
      <c r="H1750" s="238"/>
      <c r="J1750" s="51"/>
      <c r="K1750" s="51"/>
      <c r="L1750" s="51"/>
      <c r="M1750" s="51"/>
      <c r="N1750" s="51"/>
      <c r="O1750" s="51"/>
      <c r="P1750" s="51"/>
    </row>
    <row r="1751" spans="1:258" s="50" customFormat="1">
      <c r="A1751" s="93">
        <v>4</v>
      </c>
      <c r="B1751" s="85"/>
      <c r="C1751" s="163" t="s">
        <v>965</v>
      </c>
      <c r="D1751" s="163"/>
      <c r="E1751" s="212"/>
      <c r="F1751" s="164"/>
      <c r="G1751" s="165"/>
      <c r="H1751" s="237"/>
      <c r="J1751" s="51"/>
      <c r="K1751" s="51"/>
      <c r="L1751" s="51"/>
      <c r="M1751" s="51"/>
      <c r="N1751" s="51"/>
      <c r="O1751" s="51"/>
      <c r="P1751" s="51"/>
    </row>
    <row r="1752" spans="1:258" s="50" customFormat="1">
      <c r="A1752" s="166"/>
      <c r="B1752" s="43"/>
      <c r="C1752" s="45"/>
      <c r="D1752" s="45"/>
      <c r="E1752" s="48"/>
      <c r="F1752" s="47"/>
      <c r="G1752" s="80"/>
      <c r="H1752" s="217"/>
      <c r="J1752" s="51"/>
      <c r="K1752" s="51"/>
      <c r="L1752" s="51"/>
      <c r="M1752" s="51"/>
      <c r="N1752" s="51"/>
      <c r="O1752" s="51"/>
      <c r="P1752" s="51"/>
    </row>
    <row r="1753" spans="1:258" s="50" customFormat="1" ht="15">
      <c r="A1753" s="177"/>
      <c r="C1753" s="173" t="s">
        <v>914</v>
      </c>
      <c r="D1753" s="88"/>
      <c r="E1753" s="292"/>
      <c r="F1753" s="293"/>
      <c r="G1753" s="47"/>
      <c r="H1753" s="94"/>
      <c r="J1753" s="51"/>
      <c r="K1753" s="51"/>
      <c r="L1753" s="51"/>
      <c r="M1753" s="51"/>
      <c r="N1753" s="51"/>
      <c r="O1753" s="51"/>
      <c r="P1753" s="51"/>
    </row>
    <row r="1754" spans="1:258" s="50" customFormat="1" ht="57">
      <c r="A1754" s="177"/>
      <c r="C1754" s="174" t="s">
        <v>917</v>
      </c>
      <c r="D1754" s="88"/>
      <c r="E1754" s="292"/>
      <c r="F1754" s="293"/>
      <c r="G1754" s="47"/>
      <c r="H1754" s="94"/>
      <c r="J1754" s="51"/>
      <c r="K1754" s="51"/>
      <c r="L1754" s="51"/>
      <c r="M1754" s="51"/>
      <c r="N1754" s="51"/>
      <c r="O1754" s="51"/>
      <c r="P1754" s="51"/>
    </row>
    <row r="1755" spans="1:258" s="50" customFormat="1" ht="15">
      <c r="A1755" s="177"/>
      <c r="C1755" s="175" t="s">
        <v>920</v>
      </c>
      <c r="D1755" s="88"/>
      <c r="E1755" s="292"/>
      <c r="F1755" s="293"/>
      <c r="G1755" s="47"/>
      <c r="H1755" s="94"/>
      <c r="J1755" s="51"/>
      <c r="K1755" s="51"/>
      <c r="L1755" s="51"/>
      <c r="M1755" s="51"/>
      <c r="N1755" s="51"/>
      <c r="O1755" s="51"/>
      <c r="P1755" s="51"/>
    </row>
    <row r="1756" spans="1:258" s="50" customFormat="1" ht="270.75">
      <c r="A1756" s="177"/>
      <c r="C1756" s="174" t="s">
        <v>918</v>
      </c>
      <c r="D1756" s="88"/>
      <c r="E1756" s="292"/>
      <c r="F1756" s="293"/>
      <c r="G1756" s="47"/>
      <c r="H1756" s="94"/>
      <c r="J1756" s="51"/>
      <c r="K1756" s="51"/>
      <c r="L1756" s="51"/>
      <c r="M1756" s="51"/>
      <c r="N1756" s="51"/>
      <c r="O1756" s="51"/>
      <c r="P1756" s="51"/>
    </row>
    <row r="1757" spans="1:258" s="50" customFormat="1">
      <c r="A1757" s="177"/>
      <c r="C1757" s="174"/>
      <c r="D1757" s="88"/>
      <c r="E1757" s="292"/>
      <c r="F1757" s="293"/>
      <c r="G1757" s="47"/>
      <c r="H1757" s="94"/>
      <c r="J1757" s="51"/>
      <c r="K1757" s="51"/>
      <c r="L1757" s="51"/>
      <c r="M1757" s="51"/>
      <c r="N1757" s="51"/>
      <c r="O1757" s="51"/>
      <c r="P1757" s="51"/>
    </row>
    <row r="1758" spans="1:258" s="50" customFormat="1" ht="15">
      <c r="A1758" s="177"/>
      <c r="C1758" s="175" t="s">
        <v>921</v>
      </c>
      <c r="D1758" s="88"/>
      <c r="E1758" s="292"/>
      <c r="F1758" s="293"/>
      <c r="G1758" s="47"/>
      <c r="H1758" s="94"/>
      <c r="J1758" s="51"/>
      <c r="K1758" s="51"/>
      <c r="L1758" s="51"/>
      <c r="M1758" s="51"/>
      <c r="N1758" s="51"/>
      <c r="O1758" s="51"/>
      <c r="P1758" s="51"/>
    </row>
    <row r="1759" spans="1:258" s="50" customFormat="1" ht="156.75">
      <c r="A1759" s="177"/>
      <c r="C1759" s="174" t="s">
        <v>919</v>
      </c>
      <c r="D1759" s="88"/>
      <c r="E1759" s="292"/>
      <c r="F1759" s="293"/>
      <c r="G1759" s="47"/>
      <c r="H1759" s="94"/>
      <c r="J1759" s="51"/>
      <c r="K1759" s="51"/>
      <c r="L1759" s="51"/>
      <c r="M1759" s="51"/>
      <c r="N1759" s="51"/>
      <c r="O1759" s="51"/>
      <c r="P1759" s="51"/>
    </row>
    <row r="1760" spans="1:258" s="50" customFormat="1" ht="15">
      <c r="A1760" s="177"/>
      <c r="C1760" s="175" t="s">
        <v>101</v>
      </c>
      <c r="D1760" s="88"/>
      <c r="E1760" s="292"/>
      <c r="F1760" s="293"/>
      <c r="G1760" s="47"/>
      <c r="H1760" s="94"/>
      <c r="J1760" s="51"/>
      <c r="K1760" s="51"/>
      <c r="L1760" s="51"/>
      <c r="M1760" s="51"/>
      <c r="N1760" s="51"/>
      <c r="O1760" s="51"/>
      <c r="P1760" s="51"/>
    </row>
    <row r="1761" spans="1:16" s="50" customFormat="1">
      <c r="A1761" s="177"/>
      <c r="C1761" s="174" t="s">
        <v>172</v>
      </c>
      <c r="D1761" s="88"/>
      <c r="E1761" s="292"/>
      <c r="F1761" s="293"/>
      <c r="G1761" s="47"/>
      <c r="H1761" s="94"/>
      <c r="J1761" s="51"/>
      <c r="K1761" s="51"/>
      <c r="L1761" s="51"/>
      <c r="M1761" s="51"/>
      <c r="N1761" s="51"/>
      <c r="O1761" s="51"/>
      <c r="P1761" s="51"/>
    </row>
    <row r="1762" spans="1:16" s="50" customFormat="1">
      <c r="A1762" s="177"/>
      <c r="C1762" s="174" t="s">
        <v>301</v>
      </c>
      <c r="D1762" s="88"/>
      <c r="E1762" s="292"/>
      <c r="F1762" s="293"/>
      <c r="G1762" s="47"/>
      <c r="H1762" s="94"/>
      <c r="J1762" s="51"/>
      <c r="K1762" s="51"/>
      <c r="L1762" s="51"/>
      <c r="M1762" s="51"/>
      <c r="N1762" s="51"/>
      <c r="O1762" s="51"/>
      <c r="P1762" s="51"/>
    </row>
    <row r="1763" spans="1:16" s="50" customFormat="1" ht="28.5">
      <c r="A1763" s="177"/>
      <c r="C1763" s="174" t="s">
        <v>302</v>
      </c>
      <c r="D1763" s="88"/>
      <c r="E1763" s="292"/>
      <c r="F1763" s="293"/>
      <c r="G1763" s="47"/>
      <c r="H1763" s="94"/>
      <c r="J1763" s="51"/>
      <c r="K1763" s="51"/>
      <c r="L1763" s="51"/>
      <c r="M1763" s="51"/>
      <c r="N1763" s="51"/>
      <c r="O1763" s="51"/>
      <c r="P1763" s="51"/>
    </row>
    <row r="1764" spans="1:16" s="50" customFormat="1">
      <c r="A1764" s="177"/>
      <c r="C1764" s="174" t="s">
        <v>303</v>
      </c>
      <c r="D1764" s="88"/>
      <c r="E1764" s="292"/>
      <c r="F1764" s="293"/>
      <c r="G1764" s="47"/>
      <c r="H1764" s="94"/>
      <c r="J1764" s="51"/>
      <c r="K1764" s="51"/>
      <c r="L1764" s="51"/>
      <c r="M1764" s="51"/>
      <c r="N1764" s="51"/>
      <c r="O1764" s="51"/>
      <c r="P1764" s="51"/>
    </row>
    <row r="1765" spans="1:16" s="50" customFormat="1">
      <c r="A1765" s="177"/>
      <c r="C1765" s="174" t="s">
        <v>173</v>
      </c>
      <c r="D1765" s="88"/>
      <c r="E1765" s="292"/>
      <c r="F1765" s="293"/>
      <c r="G1765" s="47"/>
      <c r="H1765" s="94"/>
      <c r="J1765" s="51"/>
      <c r="K1765" s="51"/>
      <c r="L1765" s="51"/>
      <c r="M1765" s="51"/>
      <c r="N1765" s="51"/>
      <c r="O1765" s="51"/>
      <c r="P1765" s="51"/>
    </row>
    <row r="1766" spans="1:16" s="50" customFormat="1">
      <c r="A1766" s="177"/>
      <c r="C1766" s="174" t="s">
        <v>304</v>
      </c>
      <c r="D1766" s="88"/>
      <c r="E1766" s="292"/>
      <c r="F1766" s="293"/>
      <c r="G1766" s="47"/>
      <c r="H1766" s="94"/>
      <c r="J1766" s="51"/>
      <c r="K1766" s="51"/>
      <c r="L1766" s="51"/>
      <c r="M1766" s="51"/>
      <c r="N1766" s="51"/>
      <c r="O1766" s="51"/>
      <c r="P1766" s="51"/>
    </row>
    <row r="1767" spans="1:16" s="50" customFormat="1">
      <c r="A1767" s="177"/>
      <c r="C1767" s="174" t="s">
        <v>175</v>
      </c>
      <c r="D1767" s="88"/>
      <c r="E1767" s="292"/>
      <c r="F1767" s="293"/>
      <c r="G1767" s="47"/>
      <c r="H1767" s="94"/>
      <c r="J1767" s="51"/>
      <c r="K1767" s="51"/>
      <c r="L1767" s="51"/>
      <c r="M1767" s="51"/>
      <c r="N1767" s="51"/>
      <c r="O1767" s="51"/>
      <c r="P1767" s="51"/>
    </row>
    <row r="1768" spans="1:16" s="50" customFormat="1">
      <c r="A1768" s="177"/>
      <c r="C1768" s="174" t="s">
        <v>305</v>
      </c>
      <c r="D1768" s="88"/>
      <c r="E1768" s="292"/>
      <c r="F1768" s="293"/>
      <c r="G1768" s="47"/>
      <c r="H1768" s="94"/>
      <c r="J1768" s="51"/>
      <c r="K1768" s="51"/>
      <c r="L1768" s="51"/>
      <c r="M1768" s="51"/>
      <c r="N1768" s="51"/>
      <c r="O1768" s="51"/>
      <c r="P1768" s="51"/>
    </row>
    <row r="1769" spans="1:16" s="50" customFormat="1">
      <c r="A1769" s="177"/>
      <c r="C1769" s="174" t="s">
        <v>247</v>
      </c>
      <c r="D1769" s="88"/>
      <c r="E1769" s="292"/>
      <c r="F1769" s="293"/>
      <c r="G1769" s="47"/>
      <c r="H1769" s="94"/>
      <c r="J1769" s="51"/>
      <c r="K1769" s="51"/>
      <c r="L1769" s="51"/>
      <c r="M1769" s="51"/>
      <c r="N1769" s="51"/>
      <c r="O1769" s="51"/>
      <c r="P1769" s="51"/>
    </row>
    <row r="1770" spans="1:16" s="50" customFormat="1">
      <c r="A1770" s="177"/>
      <c r="C1770" s="174" t="s">
        <v>248</v>
      </c>
      <c r="D1770" s="88"/>
      <c r="E1770" s="292"/>
      <c r="F1770" s="293"/>
      <c r="G1770" s="47"/>
      <c r="H1770" s="94"/>
      <c r="J1770" s="51"/>
      <c r="K1770" s="51"/>
      <c r="L1770" s="51"/>
      <c r="M1770" s="51"/>
      <c r="N1770" s="51"/>
      <c r="O1770" s="51"/>
      <c r="P1770" s="51"/>
    </row>
    <row r="1771" spans="1:16" s="50" customFormat="1" ht="28.5">
      <c r="A1771" s="177"/>
      <c r="C1771" s="174" t="s">
        <v>176</v>
      </c>
      <c r="D1771" s="88"/>
      <c r="E1771" s="292"/>
      <c r="F1771" s="293"/>
      <c r="G1771" s="47"/>
      <c r="H1771" s="94"/>
      <c r="J1771" s="51"/>
      <c r="K1771" s="51"/>
      <c r="L1771" s="51"/>
      <c r="M1771" s="51"/>
      <c r="N1771" s="51"/>
      <c r="O1771" s="51"/>
      <c r="P1771" s="51"/>
    </row>
    <row r="1772" spans="1:16" s="50" customFormat="1" ht="28.5">
      <c r="A1772" s="177"/>
      <c r="C1772" s="174" t="s">
        <v>177</v>
      </c>
      <c r="D1772" s="88"/>
      <c r="E1772" s="292"/>
      <c r="F1772" s="293"/>
      <c r="G1772" s="47"/>
      <c r="H1772" s="94"/>
      <c r="J1772" s="51"/>
      <c r="K1772" s="51"/>
      <c r="L1772" s="51"/>
      <c r="M1772" s="51"/>
      <c r="N1772" s="51"/>
      <c r="O1772" s="51"/>
      <c r="P1772" s="51"/>
    </row>
    <row r="1773" spans="1:16" s="50" customFormat="1">
      <c r="A1773" s="177"/>
      <c r="C1773" s="174" t="s">
        <v>178</v>
      </c>
      <c r="D1773" s="88"/>
      <c r="E1773" s="292"/>
      <c r="F1773" s="293"/>
      <c r="G1773" s="47"/>
      <c r="H1773" s="94"/>
      <c r="J1773" s="51"/>
      <c r="K1773" s="51"/>
      <c r="L1773" s="51"/>
      <c r="M1773" s="51"/>
      <c r="N1773" s="51"/>
      <c r="O1773" s="51"/>
      <c r="P1773" s="51"/>
    </row>
    <row r="1774" spans="1:16" s="50" customFormat="1" ht="28.5">
      <c r="A1774" s="177"/>
      <c r="C1774" s="174" t="s">
        <v>277</v>
      </c>
      <c r="D1774" s="88"/>
      <c r="E1774" s="292"/>
      <c r="F1774" s="293"/>
      <c r="G1774" s="47"/>
      <c r="H1774" s="94"/>
      <c r="J1774" s="51"/>
      <c r="K1774" s="51"/>
      <c r="L1774" s="51"/>
      <c r="M1774" s="51"/>
      <c r="N1774" s="51"/>
      <c r="O1774" s="51"/>
      <c r="P1774" s="51"/>
    </row>
    <row r="1775" spans="1:16" s="50" customFormat="1" ht="28.5">
      <c r="A1775" s="177"/>
      <c r="C1775" s="174" t="s">
        <v>280</v>
      </c>
      <c r="D1775" s="88"/>
      <c r="E1775" s="292"/>
      <c r="F1775" s="293"/>
      <c r="G1775" s="47"/>
      <c r="H1775" s="94"/>
      <c r="J1775" s="51"/>
      <c r="K1775" s="51"/>
      <c r="L1775" s="51"/>
      <c r="M1775" s="51"/>
      <c r="N1775" s="51"/>
      <c r="O1775" s="51"/>
      <c r="P1775" s="51"/>
    </row>
    <row r="1776" spans="1:16" s="50" customFormat="1" ht="28.5">
      <c r="A1776" s="177"/>
      <c r="C1776" s="174" t="s">
        <v>180</v>
      </c>
      <c r="D1776" s="88"/>
      <c r="E1776" s="292"/>
      <c r="F1776" s="293"/>
      <c r="G1776" s="47"/>
      <c r="H1776" s="94"/>
      <c r="J1776" s="51"/>
      <c r="K1776" s="51"/>
      <c r="L1776" s="51"/>
      <c r="M1776" s="51"/>
      <c r="N1776" s="51"/>
      <c r="O1776" s="51"/>
      <c r="P1776" s="51"/>
    </row>
    <row r="1777" spans="1:16" s="50" customFormat="1">
      <c r="A1777" s="177"/>
      <c r="C1777" s="174" t="s">
        <v>181</v>
      </c>
      <c r="D1777" s="88"/>
      <c r="E1777" s="292"/>
      <c r="F1777" s="293"/>
      <c r="G1777" s="47"/>
      <c r="H1777" s="94"/>
      <c r="J1777" s="51"/>
      <c r="K1777" s="51"/>
      <c r="L1777" s="51"/>
      <c r="M1777" s="51"/>
      <c r="N1777" s="51"/>
      <c r="O1777" s="51"/>
      <c r="P1777" s="51"/>
    </row>
    <row r="1778" spans="1:16" s="50" customFormat="1" ht="42.75">
      <c r="A1778" s="177"/>
      <c r="C1778" s="174" t="s">
        <v>182</v>
      </c>
      <c r="D1778" s="88"/>
      <c r="E1778" s="292"/>
      <c r="F1778" s="293"/>
      <c r="G1778" s="47"/>
      <c r="H1778" s="94"/>
      <c r="J1778" s="51"/>
      <c r="K1778" s="51"/>
      <c r="L1778" s="51"/>
      <c r="M1778" s="51"/>
      <c r="N1778" s="51"/>
      <c r="O1778" s="51"/>
      <c r="P1778" s="51"/>
    </row>
    <row r="1779" spans="1:16" s="50" customFormat="1" ht="71.25">
      <c r="A1779" s="177"/>
      <c r="C1779" s="174" t="s">
        <v>184</v>
      </c>
      <c r="D1779" s="88"/>
      <c r="E1779" s="292"/>
      <c r="F1779" s="293"/>
      <c r="G1779" s="47"/>
      <c r="H1779" s="94"/>
      <c r="J1779" s="51"/>
      <c r="K1779" s="51"/>
      <c r="L1779" s="51"/>
      <c r="M1779" s="51"/>
      <c r="N1779" s="51"/>
      <c r="O1779" s="51"/>
      <c r="P1779" s="51"/>
    </row>
    <row r="1780" spans="1:16" s="50" customFormat="1">
      <c r="A1780" s="94"/>
      <c r="B1780" s="176"/>
      <c r="C1780" s="99"/>
      <c r="D1780" s="106"/>
      <c r="E1780" s="48"/>
      <c r="F1780" s="48"/>
      <c r="G1780" s="48"/>
      <c r="H1780" s="94"/>
      <c r="J1780" s="51"/>
      <c r="K1780" s="106"/>
      <c r="L1780" s="106"/>
      <c r="M1780" s="51"/>
      <c r="N1780" s="51"/>
      <c r="O1780" s="51"/>
      <c r="P1780" s="51"/>
    </row>
    <row r="1781" spans="1:16" s="50" customFormat="1" ht="15">
      <c r="A1781" s="166">
        <v>4</v>
      </c>
      <c r="B1781" s="177">
        <v>1</v>
      </c>
      <c r="C1781" s="158" t="s">
        <v>922</v>
      </c>
      <c r="D1781" s="106"/>
      <c r="E1781" s="48">
        <v>1</v>
      </c>
      <c r="F1781" s="48" t="s">
        <v>156</v>
      </c>
      <c r="G1781" s="48"/>
      <c r="H1781" s="217">
        <f>+E1781*G1781</f>
        <v>0</v>
      </c>
      <c r="J1781" s="51"/>
      <c r="K1781" s="106"/>
      <c r="L1781" s="106"/>
      <c r="M1781" s="51"/>
      <c r="N1781" s="51"/>
      <c r="O1781" s="51"/>
      <c r="P1781" s="51"/>
    </row>
    <row r="1782" spans="1:16" s="50" customFormat="1">
      <c r="A1782" s="166"/>
      <c r="B1782" s="177"/>
      <c r="C1782" s="174" t="s">
        <v>923</v>
      </c>
      <c r="D1782" s="106"/>
      <c r="E1782" s="48"/>
      <c r="F1782" s="48"/>
      <c r="G1782" s="48"/>
      <c r="H1782" s="217"/>
      <c r="J1782" s="51"/>
      <c r="K1782" s="106"/>
      <c r="L1782" s="106"/>
      <c r="M1782" s="51"/>
      <c r="N1782" s="51"/>
      <c r="O1782" s="51"/>
      <c r="P1782" s="51"/>
    </row>
    <row r="1783" spans="1:16" s="50" customFormat="1" ht="15">
      <c r="A1783" s="177"/>
      <c r="B1783" s="177"/>
      <c r="C1783" s="99" t="s">
        <v>924</v>
      </c>
      <c r="E1783" s="48"/>
      <c r="F1783" s="48"/>
      <c r="G1783" s="48"/>
      <c r="H1783" s="217"/>
      <c r="I1783" s="46"/>
      <c r="J1783" s="106"/>
      <c r="K1783" s="106"/>
      <c r="L1783" s="106"/>
      <c r="M1783" s="51"/>
      <c r="N1783" s="179"/>
      <c r="O1783" s="180"/>
      <c r="P1783" s="51"/>
    </row>
    <row r="1784" spans="1:16" s="50" customFormat="1" ht="15">
      <c r="A1784" s="177"/>
      <c r="B1784" s="177"/>
      <c r="C1784" s="181" t="s">
        <v>925</v>
      </c>
      <c r="E1784" s="48"/>
      <c r="F1784" s="48"/>
      <c r="G1784" s="48"/>
      <c r="H1784" s="217"/>
      <c r="I1784" s="46"/>
      <c r="J1784" s="106"/>
      <c r="K1784" s="106"/>
      <c r="L1784" s="106"/>
      <c r="M1784" s="51"/>
      <c r="N1784" s="179"/>
      <c r="O1784" s="180"/>
      <c r="P1784" s="51"/>
    </row>
    <row r="1785" spans="1:16" s="50" customFormat="1" ht="63.75" customHeight="1">
      <c r="A1785" s="177"/>
      <c r="B1785" s="177"/>
      <c r="C1785" s="181" t="s">
        <v>926</v>
      </c>
      <c r="E1785" s="48"/>
      <c r="F1785" s="48"/>
      <c r="G1785" s="48"/>
      <c r="H1785" s="46"/>
      <c r="I1785" s="46"/>
      <c r="J1785" s="106"/>
      <c r="K1785" s="106"/>
      <c r="L1785" s="106"/>
      <c r="M1785" s="51"/>
      <c r="N1785" s="179"/>
      <c r="O1785" s="180"/>
      <c r="P1785" s="51"/>
    </row>
    <row r="1786" spans="1:16" s="50" customFormat="1" ht="28.5">
      <c r="A1786" s="177"/>
      <c r="B1786" s="177"/>
      <c r="C1786" s="181" t="s">
        <v>927</v>
      </c>
      <c r="E1786" s="48"/>
      <c r="F1786" s="48"/>
      <c r="G1786" s="48"/>
      <c r="H1786" s="217"/>
      <c r="I1786" s="46"/>
      <c r="J1786" s="106"/>
      <c r="K1786" s="106"/>
      <c r="L1786" s="106"/>
      <c r="M1786" s="51"/>
      <c r="N1786" s="179"/>
      <c r="O1786" s="180"/>
      <c r="P1786" s="51"/>
    </row>
    <row r="1787" spans="1:16" s="50" customFormat="1" ht="15">
      <c r="A1787" s="177"/>
      <c r="B1787" s="177"/>
      <c r="C1787" s="174" t="s">
        <v>928</v>
      </c>
      <c r="E1787" s="48"/>
      <c r="F1787" s="48"/>
      <c r="G1787" s="48"/>
      <c r="H1787" s="46"/>
      <c r="I1787" s="46"/>
      <c r="J1787" s="106"/>
      <c r="K1787" s="106"/>
      <c r="L1787" s="106"/>
      <c r="M1787" s="51"/>
      <c r="N1787" s="179"/>
      <c r="O1787" s="180"/>
      <c r="P1787" s="51"/>
    </row>
    <row r="1788" spans="1:16" s="50" customFormat="1" ht="15">
      <c r="A1788" s="177"/>
      <c r="B1788" s="177"/>
      <c r="C1788" s="174" t="s">
        <v>929</v>
      </c>
      <c r="E1788" s="48"/>
      <c r="F1788" s="48"/>
      <c r="G1788" s="48"/>
      <c r="H1788" s="217"/>
      <c r="I1788" s="46"/>
      <c r="J1788" s="106"/>
      <c r="K1788" s="106"/>
      <c r="L1788" s="106"/>
      <c r="M1788" s="51"/>
      <c r="N1788" s="179"/>
      <c r="O1788" s="180"/>
      <c r="P1788" s="51"/>
    </row>
    <row r="1789" spans="1:16" s="50" customFormat="1" ht="28.5">
      <c r="A1789" s="177"/>
      <c r="B1789" s="177"/>
      <c r="C1789" s="174" t="s">
        <v>930</v>
      </c>
      <c r="E1789" s="48"/>
      <c r="F1789" s="48"/>
      <c r="G1789" s="48"/>
      <c r="H1789" s="46"/>
      <c r="I1789" s="46"/>
      <c r="J1789" s="106"/>
      <c r="K1789" s="106"/>
      <c r="L1789" s="106"/>
      <c r="M1789" s="51"/>
      <c r="N1789" s="179"/>
      <c r="O1789" s="180"/>
      <c r="P1789" s="51"/>
    </row>
    <row r="1790" spans="1:16" s="50" customFormat="1" ht="28.5">
      <c r="A1790" s="177"/>
      <c r="B1790" s="177"/>
      <c r="C1790" s="174" t="s">
        <v>931</v>
      </c>
      <c r="E1790" s="48"/>
      <c r="F1790" s="48"/>
      <c r="G1790" s="48"/>
      <c r="H1790" s="217"/>
      <c r="I1790" s="46"/>
      <c r="J1790" s="106"/>
      <c r="K1790" s="106"/>
      <c r="L1790" s="106"/>
      <c r="M1790" s="51"/>
      <c r="N1790" s="179"/>
      <c r="O1790" s="180"/>
      <c r="P1790" s="51"/>
    </row>
    <row r="1791" spans="1:16" s="50" customFormat="1" ht="71.25">
      <c r="A1791" s="177"/>
      <c r="B1791" s="177"/>
      <c r="C1791" s="174" t="s">
        <v>932</v>
      </c>
      <c r="E1791" s="48"/>
      <c r="F1791" s="48"/>
      <c r="G1791" s="48"/>
      <c r="H1791" s="217"/>
      <c r="I1791" s="46"/>
      <c r="J1791" s="106"/>
      <c r="K1791" s="106"/>
      <c r="L1791" s="106"/>
      <c r="M1791" s="51"/>
      <c r="N1791" s="179"/>
      <c r="O1791" s="180"/>
      <c r="P1791" s="51"/>
    </row>
    <row r="1792" spans="1:16" s="50" customFormat="1" ht="15">
      <c r="A1792" s="177"/>
      <c r="B1792" s="177"/>
      <c r="C1792" s="174"/>
      <c r="E1792" s="48"/>
      <c r="F1792" s="48"/>
      <c r="G1792" s="48"/>
      <c r="H1792" s="217"/>
      <c r="I1792" s="46"/>
      <c r="J1792" s="106"/>
      <c r="K1792" s="106"/>
      <c r="L1792" s="106"/>
      <c r="M1792" s="51"/>
      <c r="N1792" s="179"/>
      <c r="O1792" s="180"/>
      <c r="P1792" s="51"/>
    </row>
    <row r="1793" spans="1:16" s="50" customFormat="1" ht="15">
      <c r="A1793" s="177">
        <v>4</v>
      </c>
      <c r="B1793" s="177">
        <v>2</v>
      </c>
      <c r="C1793" s="175" t="s">
        <v>933</v>
      </c>
      <c r="E1793" s="48">
        <v>1</v>
      </c>
      <c r="F1793" s="48" t="s">
        <v>156</v>
      </c>
      <c r="G1793" s="48"/>
      <c r="H1793" s="217">
        <f>+E1793*G1793</f>
        <v>0</v>
      </c>
      <c r="I1793" s="46"/>
      <c r="J1793" s="106"/>
      <c r="K1793" s="106"/>
      <c r="L1793" s="106"/>
      <c r="M1793" s="51"/>
      <c r="N1793" s="179"/>
      <c r="O1793" s="180"/>
      <c r="P1793" s="51"/>
    </row>
    <row r="1794" spans="1:16" s="50" customFormat="1" ht="15">
      <c r="A1794" s="177"/>
      <c r="B1794" s="177"/>
      <c r="C1794" s="174" t="s">
        <v>934</v>
      </c>
      <c r="E1794" s="48"/>
      <c r="F1794" s="48"/>
      <c r="G1794" s="48"/>
      <c r="H1794" s="217"/>
      <c r="I1794" s="46"/>
      <c r="J1794" s="106"/>
      <c r="K1794" s="106"/>
      <c r="L1794" s="106"/>
      <c r="M1794" s="51"/>
      <c r="N1794" s="179"/>
      <c r="O1794" s="180"/>
      <c r="P1794" s="51"/>
    </row>
    <row r="1795" spans="1:16" s="50" customFormat="1" ht="28.5">
      <c r="A1795" s="177"/>
      <c r="B1795" s="177"/>
      <c r="C1795" s="174" t="s">
        <v>935</v>
      </c>
      <c r="E1795" s="48"/>
      <c r="F1795" s="48"/>
      <c r="G1795" s="48"/>
      <c r="H1795" s="217"/>
      <c r="I1795" s="46"/>
      <c r="J1795" s="106"/>
      <c r="K1795" s="106"/>
      <c r="L1795" s="106"/>
      <c r="M1795" s="51"/>
      <c r="N1795" s="179"/>
      <c r="O1795" s="180"/>
      <c r="P1795" s="51"/>
    </row>
    <row r="1796" spans="1:16" s="50" customFormat="1" ht="15">
      <c r="A1796" s="177"/>
      <c r="B1796" s="177"/>
      <c r="C1796" s="174" t="s">
        <v>936</v>
      </c>
      <c r="E1796" s="48"/>
      <c r="F1796" s="48"/>
      <c r="G1796" s="48"/>
      <c r="H1796" s="217"/>
      <c r="I1796" s="46"/>
      <c r="J1796" s="106"/>
      <c r="K1796" s="106"/>
      <c r="L1796" s="106"/>
      <c r="M1796" s="51"/>
      <c r="N1796" s="179"/>
      <c r="O1796" s="180"/>
      <c r="P1796" s="51"/>
    </row>
    <row r="1797" spans="1:16" s="50" customFormat="1" ht="15">
      <c r="A1797" s="177"/>
      <c r="B1797" s="177"/>
      <c r="C1797" s="174" t="s">
        <v>937</v>
      </c>
      <c r="E1797" s="48"/>
      <c r="F1797" s="48"/>
      <c r="G1797" s="48"/>
      <c r="H1797" s="217"/>
      <c r="I1797" s="46"/>
      <c r="J1797" s="106"/>
      <c r="K1797" s="106"/>
      <c r="L1797" s="106"/>
      <c r="M1797" s="51"/>
      <c r="N1797" s="179"/>
      <c r="O1797" s="180"/>
      <c r="P1797" s="51"/>
    </row>
    <row r="1798" spans="1:16" s="50" customFormat="1" ht="15">
      <c r="A1798" s="177"/>
      <c r="B1798" s="177"/>
      <c r="C1798" s="174" t="s">
        <v>938</v>
      </c>
      <c r="E1798" s="48"/>
      <c r="F1798" s="48"/>
      <c r="G1798" s="48"/>
      <c r="H1798" s="217"/>
      <c r="I1798" s="46"/>
      <c r="J1798" s="106"/>
      <c r="K1798" s="106"/>
      <c r="L1798" s="106"/>
      <c r="M1798" s="51"/>
      <c r="N1798" s="179"/>
      <c r="O1798" s="180"/>
      <c r="P1798" s="51"/>
    </row>
    <row r="1799" spans="1:16" s="50" customFormat="1" ht="45.75" customHeight="1">
      <c r="A1799" s="177"/>
      <c r="B1799" s="177"/>
      <c r="C1799" s="174" t="s">
        <v>939</v>
      </c>
      <c r="E1799" s="48"/>
      <c r="F1799" s="48"/>
      <c r="G1799" s="48"/>
      <c r="H1799" s="217"/>
      <c r="I1799" s="46"/>
      <c r="J1799" s="106"/>
      <c r="K1799" s="106"/>
      <c r="L1799" s="106"/>
      <c r="M1799" s="51"/>
      <c r="N1799" s="179"/>
      <c r="O1799" s="180"/>
      <c r="P1799" s="51"/>
    </row>
    <row r="1800" spans="1:16" s="50" customFormat="1" ht="71.25">
      <c r="A1800" s="177"/>
      <c r="B1800" s="177"/>
      <c r="C1800" s="174" t="s">
        <v>940</v>
      </c>
      <c r="E1800" s="48"/>
      <c r="F1800" s="48"/>
      <c r="G1800" s="48"/>
      <c r="H1800" s="217"/>
      <c r="I1800" s="46"/>
      <c r="J1800" s="106"/>
      <c r="K1800" s="106"/>
      <c r="L1800" s="106"/>
      <c r="M1800" s="51"/>
      <c r="N1800" s="179"/>
      <c r="O1800" s="180"/>
      <c r="P1800" s="51"/>
    </row>
    <row r="1801" spans="1:16" s="50" customFormat="1" ht="15">
      <c r="A1801" s="177"/>
      <c r="B1801" s="177"/>
      <c r="C1801" s="174"/>
      <c r="E1801" s="48"/>
      <c r="F1801" s="48"/>
      <c r="G1801" s="48"/>
      <c r="H1801" s="217"/>
      <c r="I1801" s="46"/>
      <c r="J1801" s="106"/>
      <c r="K1801" s="106"/>
      <c r="L1801" s="106"/>
      <c r="M1801" s="51"/>
      <c r="N1801" s="179"/>
      <c r="O1801" s="180"/>
      <c r="P1801" s="51"/>
    </row>
    <row r="1802" spans="1:16" s="50" customFormat="1" ht="15">
      <c r="A1802" s="177">
        <v>4</v>
      </c>
      <c r="B1802" s="177">
        <v>3</v>
      </c>
      <c r="C1802" s="175" t="s">
        <v>941</v>
      </c>
      <c r="E1802" s="48">
        <v>1</v>
      </c>
      <c r="F1802" s="48" t="s">
        <v>156</v>
      </c>
      <c r="G1802" s="48"/>
      <c r="H1802" s="217">
        <f>+E1802*G1802</f>
        <v>0</v>
      </c>
      <c r="I1802" s="46"/>
      <c r="J1802" s="106"/>
      <c r="K1802" s="106"/>
      <c r="L1802" s="106"/>
      <c r="M1802" s="51"/>
      <c r="N1802" s="179"/>
      <c r="O1802" s="180"/>
      <c r="P1802" s="51"/>
    </row>
    <row r="1803" spans="1:16" s="50" customFormat="1" ht="15">
      <c r="A1803" s="177"/>
      <c r="B1803" s="177"/>
      <c r="C1803" s="174" t="s">
        <v>942</v>
      </c>
      <c r="E1803" s="48"/>
      <c r="F1803" s="48"/>
      <c r="G1803" s="48"/>
      <c r="H1803" s="217"/>
      <c r="I1803" s="46"/>
      <c r="J1803" s="106"/>
      <c r="K1803" s="106"/>
      <c r="L1803" s="106"/>
      <c r="M1803" s="51"/>
      <c r="N1803" s="179"/>
      <c r="O1803" s="180"/>
      <c r="P1803" s="51"/>
    </row>
    <row r="1804" spans="1:16" s="50" customFormat="1" ht="15">
      <c r="A1804" s="177"/>
      <c r="B1804" s="177"/>
      <c r="C1804" s="174" t="s">
        <v>943</v>
      </c>
      <c r="E1804" s="48"/>
      <c r="F1804" s="48"/>
      <c r="G1804" s="48"/>
      <c r="H1804" s="217"/>
      <c r="I1804" s="46"/>
      <c r="J1804" s="106"/>
      <c r="K1804" s="106"/>
      <c r="L1804" s="106"/>
      <c r="M1804" s="51"/>
      <c r="N1804" s="179"/>
      <c r="O1804" s="180"/>
      <c r="P1804" s="51"/>
    </row>
    <row r="1805" spans="1:16" s="50" customFormat="1" ht="28.5">
      <c r="A1805" s="177"/>
      <c r="B1805" s="177"/>
      <c r="C1805" s="174" t="s">
        <v>944</v>
      </c>
      <c r="E1805" s="48"/>
      <c r="F1805" s="48"/>
      <c r="G1805" s="48"/>
      <c r="H1805" s="217"/>
      <c r="I1805" s="46"/>
      <c r="J1805" s="106"/>
      <c r="K1805" s="106"/>
      <c r="L1805" s="106"/>
      <c r="M1805" s="51"/>
      <c r="N1805" s="179"/>
      <c r="O1805" s="180"/>
      <c r="P1805" s="51"/>
    </row>
    <row r="1806" spans="1:16" s="50" customFormat="1" ht="15">
      <c r="A1806" s="177"/>
      <c r="B1806" s="177"/>
      <c r="C1806" s="174" t="s">
        <v>937</v>
      </c>
      <c r="E1806" s="48"/>
      <c r="F1806" s="48"/>
      <c r="G1806" s="48"/>
      <c r="H1806" s="217"/>
      <c r="I1806" s="46"/>
      <c r="J1806" s="106"/>
      <c r="K1806" s="106"/>
      <c r="L1806" s="106"/>
      <c r="M1806" s="51"/>
      <c r="N1806" s="179"/>
      <c r="O1806" s="180"/>
      <c r="P1806" s="51"/>
    </row>
    <row r="1807" spans="1:16" s="50" customFormat="1" ht="15">
      <c r="A1807" s="177"/>
      <c r="B1807" s="177"/>
      <c r="C1807" s="174" t="s">
        <v>938</v>
      </c>
      <c r="E1807" s="48"/>
      <c r="F1807" s="48"/>
      <c r="G1807" s="48"/>
      <c r="H1807" s="217"/>
      <c r="I1807" s="46"/>
      <c r="J1807" s="106"/>
      <c r="K1807" s="106"/>
      <c r="L1807" s="106"/>
      <c r="M1807" s="51"/>
      <c r="N1807" s="179"/>
      <c r="O1807" s="180"/>
      <c r="P1807" s="51"/>
    </row>
    <row r="1808" spans="1:16" s="50" customFormat="1" ht="42.75">
      <c r="A1808" s="177"/>
      <c r="B1808" s="177"/>
      <c r="C1808" s="174" t="s">
        <v>945</v>
      </c>
      <c r="E1808" s="48"/>
      <c r="F1808" s="48"/>
      <c r="G1808" s="48"/>
      <c r="H1808" s="217"/>
      <c r="I1808" s="46"/>
      <c r="J1808" s="106"/>
      <c r="K1808" s="106"/>
      <c r="L1808" s="106"/>
      <c r="M1808" s="51"/>
      <c r="N1808" s="179"/>
      <c r="O1808" s="180"/>
      <c r="P1808" s="51"/>
    </row>
    <row r="1809" spans="1:16" s="50" customFormat="1" ht="15">
      <c r="A1809" s="177"/>
      <c r="B1809" s="177"/>
      <c r="C1809" s="174" t="s">
        <v>946</v>
      </c>
      <c r="E1809" s="48"/>
      <c r="F1809" s="48"/>
      <c r="G1809" s="48"/>
      <c r="H1809" s="217"/>
      <c r="I1809" s="46"/>
      <c r="J1809" s="106"/>
      <c r="K1809" s="106"/>
      <c r="L1809" s="106"/>
      <c r="M1809" s="51"/>
      <c r="N1809" s="179"/>
      <c r="O1809" s="180"/>
      <c r="P1809" s="51"/>
    </row>
    <row r="1810" spans="1:16" s="50" customFormat="1" ht="28.5">
      <c r="A1810" s="177"/>
      <c r="B1810" s="177"/>
      <c r="C1810" s="174" t="s">
        <v>947</v>
      </c>
      <c r="E1810" s="48"/>
      <c r="F1810" s="48"/>
      <c r="G1810" s="48"/>
      <c r="H1810" s="217"/>
      <c r="I1810" s="46"/>
      <c r="J1810" s="106"/>
      <c r="K1810" s="106"/>
      <c r="L1810" s="106"/>
      <c r="M1810" s="51"/>
      <c r="N1810" s="179"/>
      <c r="O1810" s="180"/>
      <c r="P1810" s="51"/>
    </row>
    <row r="1811" spans="1:16" s="50" customFormat="1" ht="15">
      <c r="A1811" s="177"/>
      <c r="B1811" s="177"/>
      <c r="C1811" s="174" t="s">
        <v>948</v>
      </c>
      <c r="E1811" s="48"/>
      <c r="F1811" s="48"/>
      <c r="G1811" s="48"/>
      <c r="H1811" s="217"/>
      <c r="I1811" s="46"/>
      <c r="J1811" s="106"/>
      <c r="K1811" s="106"/>
      <c r="L1811" s="106"/>
      <c r="M1811" s="51"/>
      <c r="N1811" s="179"/>
      <c r="O1811" s="180"/>
      <c r="P1811" s="51"/>
    </row>
    <row r="1812" spans="1:16" s="50" customFormat="1" ht="15">
      <c r="A1812" s="177"/>
      <c r="B1812" s="177"/>
      <c r="C1812" s="174"/>
      <c r="E1812" s="48"/>
      <c r="F1812" s="48"/>
      <c r="G1812" s="48"/>
      <c r="H1812" s="217"/>
      <c r="I1812" s="46"/>
      <c r="J1812" s="106"/>
      <c r="K1812" s="106"/>
      <c r="L1812" s="106"/>
      <c r="M1812" s="51"/>
      <c r="N1812" s="179"/>
      <c r="O1812" s="180"/>
      <c r="P1812" s="51"/>
    </row>
    <row r="1813" spans="1:16" s="50" customFormat="1" ht="15">
      <c r="A1813" s="177">
        <v>4</v>
      </c>
      <c r="B1813" s="177">
        <v>4</v>
      </c>
      <c r="C1813" s="175" t="s">
        <v>949</v>
      </c>
      <c r="E1813" s="48">
        <v>1</v>
      </c>
      <c r="F1813" s="48" t="s">
        <v>156</v>
      </c>
      <c r="G1813" s="48"/>
      <c r="H1813" s="217">
        <f>+E1813*G1813</f>
        <v>0</v>
      </c>
      <c r="I1813" s="46"/>
      <c r="J1813" s="106"/>
      <c r="K1813" s="106"/>
      <c r="L1813" s="106"/>
      <c r="M1813" s="51"/>
      <c r="N1813" s="179"/>
      <c r="O1813" s="180"/>
      <c r="P1813" s="51"/>
    </row>
    <row r="1814" spans="1:16" s="50" customFormat="1" ht="15">
      <c r="A1814" s="177"/>
      <c r="B1814" s="177"/>
      <c r="C1814" s="174" t="s">
        <v>950</v>
      </c>
      <c r="E1814" s="48"/>
      <c r="F1814" s="48"/>
      <c r="G1814" s="48"/>
      <c r="H1814" s="217"/>
      <c r="I1814" s="46"/>
      <c r="J1814" s="106"/>
      <c r="K1814" s="106"/>
      <c r="L1814" s="106"/>
      <c r="M1814" s="51"/>
      <c r="N1814" s="179"/>
      <c r="O1814" s="180"/>
      <c r="P1814" s="51"/>
    </row>
    <row r="1815" spans="1:16" s="50" customFormat="1" ht="15">
      <c r="A1815" s="177"/>
      <c r="B1815" s="177"/>
      <c r="C1815" s="174" t="s">
        <v>951</v>
      </c>
      <c r="E1815" s="48"/>
      <c r="F1815" s="48"/>
      <c r="G1815" s="48"/>
      <c r="H1815" s="217"/>
      <c r="I1815" s="46"/>
      <c r="J1815" s="106"/>
      <c r="K1815" s="106"/>
      <c r="L1815" s="106"/>
      <c r="M1815" s="51"/>
      <c r="N1815" s="179"/>
      <c r="O1815" s="180"/>
      <c r="P1815" s="51"/>
    </row>
    <row r="1816" spans="1:16" s="50" customFormat="1" ht="28.5">
      <c r="A1816" s="177"/>
      <c r="B1816" s="177"/>
      <c r="C1816" s="174" t="s">
        <v>952</v>
      </c>
      <c r="E1816" s="48"/>
      <c r="F1816" s="48"/>
      <c r="G1816" s="48"/>
      <c r="H1816" s="217"/>
      <c r="I1816" s="46"/>
      <c r="J1816" s="106"/>
      <c r="K1816" s="106"/>
      <c r="L1816" s="106"/>
      <c r="M1816" s="51"/>
      <c r="N1816" s="179"/>
      <c r="O1816" s="180"/>
      <c r="P1816" s="51"/>
    </row>
    <row r="1817" spans="1:16" s="50" customFormat="1" ht="15">
      <c r="A1817" s="177"/>
      <c r="B1817" s="177"/>
      <c r="C1817" s="174" t="s">
        <v>937</v>
      </c>
      <c r="E1817" s="48"/>
      <c r="F1817" s="48"/>
      <c r="G1817" s="48"/>
      <c r="H1817" s="217"/>
      <c r="I1817" s="46"/>
      <c r="J1817" s="106"/>
      <c r="K1817" s="106"/>
      <c r="L1817" s="106"/>
      <c r="M1817" s="51"/>
      <c r="N1817" s="179"/>
      <c r="O1817" s="180"/>
      <c r="P1817" s="51"/>
    </row>
    <row r="1818" spans="1:16" s="50" customFormat="1" ht="15">
      <c r="A1818" s="177"/>
      <c r="B1818" s="177"/>
      <c r="C1818" s="174" t="s">
        <v>938</v>
      </c>
      <c r="E1818" s="48"/>
      <c r="F1818" s="48"/>
      <c r="G1818" s="48"/>
      <c r="H1818" s="217"/>
      <c r="I1818" s="46"/>
      <c r="J1818" s="106"/>
      <c r="K1818" s="106"/>
      <c r="L1818" s="106"/>
      <c r="M1818" s="51"/>
      <c r="N1818" s="179"/>
      <c r="O1818" s="180"/>
      <c r="P1818" s="51"/>
    </row>
    <row r="1819" spans="1:16" s="50" customFormat="1" ht="42.75">
      <c r="A1819" s="177"/>
      <c r="B1819" s="177"/>
      <c r="C1819" s="174" t="s">
        <v>939</v>
      </c>
      <c r="E1819" s="48"/>
      <c r="F1819" s="48"/>
      <c r="G1819" s="48"/>
      <c r="H1819" s="217"/>
      <c r="I1819" s="46"/>
      <c r="J1819" s="106"/>
      <c r="K1819" s="106"/>
      <c r="L1819" s="106"/>
      <c r="M1819" s="51"/>
      <c r="N1819" s="179"/>
      <c r="O1819" s="180"/>
      <c r="P1819" s="51"/>
    </row>
    <row r="1820" spans="1:16" s="50" customFormat="1" ht="15">
      <c r="A1820" s="177"/>
      <c r="B1820" s="177"/>
      <c r="C1820" s="174" t="s">
        <v>946</v>
      </c>
      <c r="E1820" s="48"/>
      <c r="F1820" s="48"/>
      <c r="G1820" s="48"/>
      <c r="H1820" s="217"/>
      <c r="I1820" s="46"/>
      <c r="J1820" s="106"/>
      <c r="K1820" s="106"/>
      <c r="L1820" s="106"/>
      <c r="M1820" s="51"/>
      <c r="N1820" s="179"/>
      <c r="O1820" s="180"/>
      <c r="P1820" s="51"/>
    </row>
    <row r="1821" spans="1:16" s="50" customFormat="1" ht="28.5">
      <c r="A1821" s="177"/>
      <c r="B1821" s="177"/>
      <c r="C1821" s="174" t="s">
        <v>947</v>
      </c>
      <c r="E1821" s="48"/>
      <c r="F1821" s="48"/>
      <c r="G1821" s="48"/>
      <c r="H1821" s="217"/>
      <c r="I1821" s="46"/>
      <c r="J1821" s="106"/>
      <c r="K1821" s="106"/>
      <c r="L1821" s="106"/>
      <c r="M1821" s="51"/>
      <c r="N1821" s="179"/>
      <c r="O1821" s="180"/>
      <c r="P1821" s="51"/>
    </row>
    <row r="1822" spans="1:16" s="50" customFormat="1" ht="15">
      <c r="A1822" s="177"/>
      <c r="B1822" s="177"/>
      <c r="C1822" s="174" t="s">
        <v>948</v>
      </c>
      <c r="E1822" s="48"/>
      <c r="F1822" s="48"/>
      <c r="G1822" s="48"/>
      <c r="H1822" s="217"/>
      <c r="I1822" s="46"/>
      <c r="J1822" s="106"/>
      <c r="K1822" s="106"/>
      <c r="L1822" s="106"/>
      <c r="M1822" s="51"/>
      <c r="N1822" s="179"/>
      <c r="O1822" s="180"/>
      <c r="P1822" s="51"/>
    </row>
    <row r="1823" spans="1:16" s="50" customFormat="1" ht="15">
      <c r="A1823" s="177"/>
      <c r="B1823" s="177"/>
      <c r="C1823" s="174"/>
      <c r="E1823" s="48"/>
      <c r="F1823" s="48"/>
      <c r="G1823" s="48"/>
      <c r="H1823" s="217"/>
      <c r="I1823" s="46"/>
      <c r="J1823" s="106"/>
      <c r="K1823" s="106"/>
      <c r="L1823" s="106"/>
      <c r="M1823" s="51"/>
      <c r="N1823" s="179"/>
      <c r="O1823" s="180"/>
      <c r="P1823" s="51"/>
    </row>
    <row r="1824" spans="1:16" s="50" customFormat="1" ht="15">
      <c r="A1824" s="177">
        <v>4</v>
      </c>
      <c r="B1824" s="177">
        <v>5</v>
      </c>
      <c r="C1824" s="175" t="s">
        <v>953</v>
      </c>
      <c r="E1824" s="48">
        <v>1</v>
      </c>
      <c r="F1824" s="48" t="s">
        <v>156</v>
      </c>
      <c r="G1824" s="48"/>
      <c r="H1824" s="217">
        <f>+E1824*G1824</f>
        <v>0</v>
      </c>
      <c r="I1824" s="46"/>
      <c r="J1824" s="106"/>
      <c r="K1824" s="106"/>
      <c r="L1824" s="106"/>
      <c r="M1824" s="51"/>
      <c r="N1824" s="179"/>
      <c r="O1824" s="180"/>
      <c r="P1824" s="51"/>
    </row>
    <row r="1825" spans="1:16" s="50" customFormat="1" ht="15">
      <c r="A1825" s="177"/>
      <c r="B1825" s="177"/>
      <c r="C1825" s="174" t="s">
        <v>954</v>
      </c>
      <c r="E1825" s="48"/>
      <c r="F1825" s="48"/>
      <c r="G1825" s="48"/>
      <c r="H1825" s="217"/>
      <c r="I1825" s="46"/>
      <c r="J1825" s="106"/>
      <c r="K1825" s="106"/>
      <c r="L1825" s="106"/>
      <c r="M1825" s="51"/>
      <c r="N1825" s="179"/>
      <c r="O1825" s="180"/>
      <c r="P1825" s="51"/>
    </row>
    <row r="1826" spans="1:16" s="50" customFormat="1" ht="15">
      <c r="A1826" s="177"/>
      <c r="B1826" s="177"/>
      <c r="C1826" s="174" t="s">
        <v>955</v>
      </c>
      <c r="E1826" s="48"/>
      <c r="F1826" s="48"/>
      <c r="G1826" s="48"/>
      <c r="H1826" s="217"/>
      <c r="I1826" s="46"/>
      <c r="J1826" s="106"/>
      <c r="K1826" s="106"/>
      <c r="L1826" s="106"/>
      <c r="M1826" s="51"/>
      <c r="N1826" s="179"/>
      <c r="O1826" s="180"/>
      <c r="P1826" s="51"/>
    </row>
    <row r="1827" spans="1:16" s="50" customFormat="1" ht="28.5">
      <c r="A1827" s="177"/>
      <c r="B1827" s="177"/>
      <c r="C1827" s="174" t="s">
        <v>956</v>
      </c>
      <c r="E1827" s="48"/>
      <c r="F1827" s="48"/>
      <c r="G1827" s="48"/>
      <c r="H1827" s="217"/>
      <c r="I1827" s="46"/>
      <c r="J1827" s="106"/>
      <c r="K1827" s="106"/>
      <c r="L1827" s="106"/>
      <c r="M1827" s="51"/>
      <c r="N1827" s="179"/>
      <c r="O1827" s="180"/>
      <c r="P1827" s="51"/>
    </row>
    <row r="1828" spans="1:16" s="50" customFormat="1" ht="15">
      <c r="A1828" s="177"/>
      <c r="B1828" s="177"/>
      <c r="C1828" s="174" t="s">
        <v>957</v>
      </c>
      <c r="E1828" s="48"/>
      <c r="F1828" s="48"/>
      <c r="G1828" s="48"/>
      <c r="H1828" s="217"/>
      <c r="I1828" s="46"/>
      <c r="J1828" s="106"/>
      <c r="K1828" s="106"/>
      <c r="L1828" s="106"/>
      <c r="M1828" s="51"/>
      <c r="N1828" s="179"/>
      <c r="O1828" s="180"/>
      <c r="P1828" s="51"/>
    </row>
    <row r="1829" spans="1:16" s="50" customFormat="1" ht="15">
      <c r="A1829" s="177"/>
      <c r="B1829" s="177"/>
      <c r="C1829" s="174" t="s">
        <v>958</v>
      </c>
      <c r="E1829" s="48"/>
      <c r="F1829" s="48"/>
      <c r="G1829" s="48"/>
      <c r="H1829" s="217"/>
      <c r="I1829" s="46"/>
      <c r="J1829" s="106"/>
      <c r="K1829" s="106"/>
      <c r="L1829" s="106"/>
      <c r="M1829" s="51"/>
      <c r="N1829" s="179"/>
      <c r="O1829" s="180"/>
      <c r="P1829" s="51"/>
    </row>
    <row r="1830" spans="1:16" s="50" customFormat="1" ht="15">
      <c r="A1830" s="177"/>
      <c r="B1830" s="177"/>
      <c r="C1830" s="174" t="s">
        <v>959</v>
      </c>
      <c r="E1830" s="48"/>
      <c r="F1830" s="48"/>
      <c r="G1830" s="48"/>
      <c r="H1830" s="217"/>
      <c r="I1830" s="46"/>
      <c r="J1830" s="106"/>
      <c r="K1830" s="106"/>
      <c r="L1830" s="106"/>
      <c r="M1830" s="51"/>
      <c r="N1830" s="179"/>
      <c r="O1830" s="180"/>
      <c r="P1830" s="51"/>
    </row>
    <row r="1831" spans="1:16" s="50" customFormat="1" ht="28.5">
      <c r="A1831" s="177"/>
      <c r="B1831" s="177"/>
      <c r="C1831" s="174" t="s">
        <v>960</v>
      </c>
      <c r="E1831" s="48"/>
      <c r="F1831" s="48"/>
      <c r="G1831" s="48"/>
      <c r="H1831" s="217"/>
      <c r="I1831" s="46"/>
      <c r="J1831" s="106"/>
      <c r="K1831" s="106"/>
      <c r="L1831" s="106"/>
      <c r="M1831" s="51"/>
      <c r="N1831" s="179"/>
      <c r="O1831" s="180"/>
      <c r="P1831" s="51"/>
    </row>
    <row r="1832" spans="1:16" s="50" customFormat="1" ht="15">
      <c r="A1832" s="177"/>
      <c r="B1832" s="177"/>
      <c r="C1832" s="174"/>
      <c r="E1832" s="48"/>
      <c r="F1832" s="48"/>
      <c r="G1832" s="48"/>
      <c r="H1832" s="217"/>
      <c r="I1832" s="46"/>
      <c r="J1832" s="106"/>
      <c r="K1832" s="106"/>
      <c r="L1832" s="106"/>
      <c r="M1832" s="51"/>
      <c r="N1832" s="179"/>
      <c r="O1832" s="180"/>
      <c r="P1832" s="51"/>
    </row>
    <row r="1833" spans="1:16" s="50" customFormat="1" ht="15">
      <c r="A1833" s="177">
        <v>4</v>
      </c>
      <c r="B1833" s="177">
        <v>6</v>
      </c>
      <c r="C1833" s="174" t="s">
        <v>961</v>
      </c>
      <c r="E1833" s="48">
        <v>2</v>
      </c>
      <c r="F1833" s="48" t="s">
        <v>156</v>
      </c>
      <c r="G1833" s="48"/>
      <c r="H1833" s="217">
        <f>+E1833*G1833</f>
        <v>0</v>
      </c>
      <c r="I1833" s="46"/>
      <c r="J1833" s="106"/>
      <c r="K1833" s="106"/>
      <c r="L1833" s="106"/>
      <c r="M1833" s="51"/>
      <c r="N1833" s="179"/>
      <c r="O1833" s="180"/>
      <c r="P1833" s="51"/>
    </row>
    <row r="1834" spans="1:16" s="50" customFormat="1" ht="15">
      <c r="A1834" s="177"/>
      <c r="B1834" s="177"/>
      <c r="C1834" s="174" t="s">
        <v>962</v>
      </c>
      <c r="E1834" s="48"/>
      <c r="F1834" s="48"/>
      <c r="G1834" s="48"/>
      <c r="H1834" s="217"/>
      <c r="I1834" s="46"/>
      <c r="J1834" s="106"/>
      <c r="K1834" s="106"/>
      <c r="L1834" s="106"/>
      <c r="M1834" s="51"/>
      <c r="N1834" s="179"/>
      <c r="O1834" s="180"/>
      <c r="P1834" s="51"/>
    </row>
    <row r="1835" spans="1:16" s="50" customFormat="1" ht="15">
      <c r="A1835" s="177"/>
      <c r="B1835" s="177"/>
      <c r="C1835" s="174" t="s">
        <v>963</v>
      </c>
      <c r="E1835" s="48"/>
      <c r="F1835" s="48"/>
      <c r="G1835" s="48"/>
      <c r="H1835" s="217"/>
      <c r="I1835" s="46"/>
      <c r="J1835" s="106"/>
      <c r="K1835" s="106"/>
      <c r="L1835" s="106"/>
      <c r="M1835" s="51"/>
      <c r="N1835" s="179"/>
      <c r="O1835" s="180"/>
      <c r="P1835" s="51"/>
    </row>
    <row r="1836" spans="1:16" s="50" customFormat="1" ht="15">
      <c r="A1836" s="177"/>
      <c r="B1836" s="177"/>
      <c r="C1836" s="174" t="s">
        <v>964</v>
      </c>
      <c r="E1836" s="48"/>
      <c r="F1836" s="48"/>
      <c r="G1836" s="48"/>
      <c r="H1836" s="217"/>
      <c r="I1836" s="46"/>
      <c r="J1836" s="106"/>
      <c r="K1836" s="106"/>
      <c r="L1836" s="106"/>
      <c r="M1836" s="51"/>
      <c r="N1836" s="179"/>
      <c r="O1836" s="180"/>
      <c r="P1836" s="51"/>
    </row>
    <row r="1837" spans="1:16" s="50" customFormat="1" ht="15">
      <c r="A1837" s="177"/>
      <c r="B1837" s="177"/>
      <c r="C1837" s="174" t="s">
        <v>963</v>
      </c>
      <c r="E1837" s="48"/>
      <c r="F1837" s="48"/>
      <c r="G1837" s="48"/>
      <c r="H1837" s="217"/>
      <c r="I1837" s="46"/>
      <c r="J1837" s="106"/>
      <c r="K1837" s="106"/>
      <c r="L1837" s="106"/>
      <c r="M1837" s="51"/>
      <c r="N1837" s="179"/>
      <c r="O1837" s="180"/>
      <c r="P1837" s="51"/>
    </row>
    <row r="1838" spans="1:16" s="50" customFormat="1" ht="28.5">
      <c r="A1838" s="177"/>
      <c r="B1838" s="177"/>
      <c r="C1838" s="174" t="s">
        <v>966</v>
      </c>
      <c r="E1838" s="48"/>
      <c r="F1838" s="48"/>
      <c r="G1838" s="48"/>
      <c r="H1838" s="217"/>
      <c r="I1838" s="46"/>
      <c r="J1838" s="106"/>
      <c r="K1838" s="106"/>
      <c r="L1838" s="106"/>
      <c r="M1838" s="51"/>
      <c r="N1838" s="179"/>
      <c r="O1838" s="180"/>
      <c r="P1838" s="51"/>
    </row>
    <row r="1839" spans="1:16" s="50" customFormat="1" ht="42.75">
      <c r="A1839" s="177"/>
      <c r="B1839" s="177"/>
      <c r="C1839" s="174" t="s">
        <v>967</v>
      </c>
      <c r="E1839" s="48"/>
      <c r="F1839" s="48"/>
      <c r="G1839" s="48"/>
      <c r="H1839" s="217"/>
      <c r="I1839" s="46"/>
      <c r="J1839" s="106"/>
      <c r="K1839" s="106"/>
      <c r="L1839" s="106"/>
      <c r="M1839" s="51"/>
      <c r="N1839" s="179"/>
      <c r="O1839" s="180"/>
      <c r="P1839" s="51"/>
    </row>
    <row r="1840" spans="1:16" s="50" customFormat="1" ht="15">
      <c r="A1840" s="177"/>
      <c r="B1840" s="177"/>
      <c r="C1840" s="174"/>
      <c r="E1840" s="48"/>
      <c r="F1840" s="48"/>
      <c r="G1840" s="48"/>
      <c r="H1840" s="217"/>
      <c r="I1840" s="46"/>
      <c r="J1840" s="106"/>
      <c r="K1840" s="106"/>
      <c r="L1840" s="106"/>
      <c r="M1840" s="51"/>
      <c r="N1840" s="179"/>
      <c r="O1840" s="180"/>
      <c r="P1840" s="51"/>
    </row>
    <row r="1841" spans="1:16" s="50" customFormat="1" ht="15">
      <c r="A1841" s="177">
        <v>4</v>
      </c>
      <c r="B1841" s="177">
        <v>7</v>
      </c>
      <c r="C1841" s="174" t="s">
        <v>968</v>
      </c>
      <c r="E1841" s="48">
        <v>2</v>
      </c>
      <c r="F1841" s="48" t="s">
        <v>156</v>
      </c>
      <c r="G1841" s="48"/>
      <c r="H1841" s="217">
        <f>+E1841*G1841</f>
        <v>0</v>
      </c>
      <c r="I1841" s="46"/>
      <c r="J1841" s="106"/>
      <c r="K1841" s="106"/>
      <c r="L1841" s="106"/>
      <c r="M1841" s="51"/>
      <c r="N1841" s="179"/>
      <c r="O1841" s="180"/>
      <c r="P1841" s="51"/>
    </row>
    <row r="1842" spans="1:16" s="50" customFormat="1" ht="15">
      <c r="A1842" s="177"/>
      <c r="B1842" s="177"/>
      <c r="C1842" s="174" t="s">
        <v>969</v>
      </c>
      <c r="E1842" s="48"/>
      <c r="F1842" s="48"/>
      <c r="G1842" s="48"/>
      <c r="H1842" s="217"/>
      <c r="I1842" s="46"/>
      <c r="J1842" s="106"/>
      <c r="K1842" s="106"/>
      <c r="L1842" s="106"/>
      <c r="M1842" s="51"/>
      <c r="N1842" s="179"/>
      <c r="O1842" s="180"/>
      <c r="P1842" s="51"/>
    </row>
    <row r="1843" spans="1:16" s="50" customFormat="1" ht="15">
      <c r="A1843" s="177"/>
      <c r="B1843" s="177"/>
      <c r="C1843" s="174" t="s">
        <v>970</v>
      </c>
      <c r="E1843" s="48"/>
      <c r="F1843" s="48"/>
      <c r="G1843" s="48"/>
      <c r="H1843" s="217"/>
      <c r="I1843" s="46"/>
      <c r="J1843" s="106"/>
      <c r="K1843" s="106"/>
      <c r="L1843" s="106"/>
      <c r="M1843" s="51"/>
      <c r="N1843" s="179"/>
      <c r="O1843" s="180"/>
      <c r="P1843" s="51"/>
    </row>
    <row r="1844" spans="1:16" s="50" customFormat="1" ht="15">
      <c r="A1844" s="177"/>
      <c r="B1844" s="177"/>
      <c r="C1844" s="174" t="s">
        <v>971</v>
      </c>
      <c r="E1844" s="48"/>
      <c r="F1844" s="48"/>
      <c r="G1844" s="48"/>
      <c r="H1844" s="217"/>
      <c r="I1844" s="46"/>
      <c r="J1844" s="106"/>
      <c r="K1844" s="106"/>
      <c r="L1844" s="106"/>
      <c r="M1844" s="51"/>
      <c r="N1844" s="179"/>
      <c r="O1844" s="180"/>
      <c r="P1844" s="51"/>
    </row>
    <row r="1845" spans="1:16" s="50" customFormat="1" ht="15">
      <c r="A1845" s="177"/>
      <c r="B1845" s="177"/>
      <c r="C1845" s="174" t="s">
        <v>970</v>
      </c>
      <c r="E1845" s="48"/>
      <c r="F1845" s="48"/>
      <c r="G1845" s="48"/>
      <c r="H1845" s="217"/>
      <c r="I1845" s="46"/>
      <c r="J1845" s="106"/>
      <c r="K1845" s="106"/>
      <c r="L1845" s="106"/>
      <c r="M1845" s="51"/>
      <c r="N1845" s="179"/>
      <c r="O1845" s="180"/>
      <c r="P1845" s="51"/>
    </row>
    <row r="1846" spans="1:16" s="50" customFormat="1" ht="28.5">
      <c r="A1846" s="177"/>
      <c r="B1846" s="177"/>
      <c r="C1846" s="174" t="s">
        <v>972</v>
      </c>
      <c r="E1846" s="48"/>
      <c r="F1846" s="48"/>
      <c r="G1846" s="48"/>
      <c r="H1846" s="217"/>
      <c r="I1846" s="46"/>
      <c r="J1846" s="106"/>
      <c r="K1846" s="106"/>
      <c r="L1846" s="106"/>
      <c r="M1846" s="51"/>
      <c r="N1846" s="179"/>
      <c r="O1846" s="180"/>
      <c r="P1846" s="51"/>
    </row>
    <row r="1847" spans="1:16" s="50" customFormat="1" ht="42.75">
      <c r="A1847" s="177"/>
      <c r="B1847" s="177"/>
      <c r="C1847" s="174" t="s">
        <v>967</v>
      </c>
      <c r="E1847" s="48"/>
      <c r="F1847" s="48"/>
      <c r="G1847" s="48"/>
      <c r="H1847" s="217"/>
      <c r="I1847" s="46"/>
      <c r="J1847" s="106"/>
      <c r="K1847" s="106"/>
      <c r="L1847" s="106"/>
      <c r="M1847" s="51"/>
      <c r="N1847" s="179"/>
      <c r="O1847" s="180"/>
      <c r="P1847" s="51"/>
    </row>
    <row r="1848" spans="1:16" s="50" customFormat="1" ht="15">
      <c r="A1848" s="177"/>
      <c r="B1848" s="177"/>
      <c r="C1848" s="174"/>
      <c r="E1848" s="48"/>
      <c r="F1848" s="48"/>
      <c r="G1848" s="48"/>
      <c r="H1848" s="217"/>
      <c r="I1848" s="46"/>
      <c r="J1848" s="106"/>
      <c r="K1848" s="106"/>
      <c r="L1848" s="106"/>
      <c r="M1848" s="51"/>
      <c r="N1848" s="179"/>
      <c r="O1848" s="180"/>
      <c r="P1848" s="51"/>
    </row>
    <row r="1849" spans="1:16" s="50" customFormat="1" ht="15">
      <c r="A1849" s="177">
        <v>4</v>
      </c>
      <c r="B1849" s="177">
        <v>8</v>
      </c>
      <c r="C1849" s="174" t="s">
        <v>973</v>
      </c>
      <c r="E1849" s="48">
        <v>1</v>
      </c>
      <c r="F1849" s="48" t="s">
        <v>156</v>
      </c>
      <c r="G1849" s="48"/>
      <c r="H1849" s="217">
        <f>+E1849*G1849</f>
        <v>0</v>
      </c>
      <c r="I1849" s="46"/>
      <c r="J1849" s="106"/>
      <c r="K1849" s="106"/>
      <c r="L1849" s="106"/>
      <c r="M1849" s="51"/>
      <c r="N1849" s="179"/>
      <c r="O1849" s="180"/>
      <c r="P1849" s="51"/>
    </row>
    <row r="1850" spans="1:16" s="50" customFormat="1" ht="15">
      <c r="A1850" s="177"/>
      <c r="B1850" s="177"/>
      <c r="C1850" s="174" t="s">
        <v>974</v>
      </c>
      <c r="E1850" s="48"/>
      <c r="F1850" s="48"/>
      <c r="G1850" s="48"/>
      <c r="H1850" s="217"/>
      <c r="I1850" s="46"/>
      <c r="J1850" s="106"/>
      <c r="K1850" s="106"/>
      <c r="L1850" s="106"/>
      <c r="M1850" s="51"/>
      <c r="N1850" s="179"/>
      <c r="O1850" s="180"/>
      <c r="P1850" s="51"/>
    </row>
    <row r="1851" spans="1:16" s="50" customFormat="1" ht="15">
      <c r="A1851" s="177"/>
      <c r="B1851" s="177"/>
      <c r="C1851" s="174" t="s">
        <v>975</v>
      </c>
      <c r="E1851" s="48"/>
      <c r="F1851" s="48"/>
      <c r="G1851" s="48"/>
      <c r="H1851" s="217"/>
      <c r="I1851" s="46"/>
      <c r="J1851" s="106"/>
      <c r="K1851" s="106"/>
      <c r="L1851" s="106"/>
      <c r="M1851" s="51"/>
      <c r="N1851" s="179"/>
      <c r="O1851" s="180"/>
      <c r="P1851" s="51"/>
    </row>
    <row r="1852" spans="1:16" s="50" customFormat="1" ht="15">
      <c r="A1852" s="177"/>
      <c r="B1852" s="177"/>
      <c r="C1852" s="174" t="s">
        <v>976</v>
      </c>
      <c r="E1852" s="48"/>
      <c r="F1852" s="48"/>
      <c r="G1852" s="48"/>
      <c r="H1852" s="217"/>
      <c r="I1852" s="46"/>
      <c r="J1852" s="106"/>
      <c r="K1852" s="106"/>
      <c r="L1852" s="106"/>
      <c r="M1852" s="51"/>
      <c r="N1852" s="179"/>
      <c r="O1852" s="180"/>
      <c r="P1852" s="51"/>
    </row>
    <row r="1853" spans="1:16" s="50" customFormat="1" ht="28.5">
      <c r="A1853" s="177"/>
      <c r="B1853" s="177"/>
      <c r="C1853" s="174" t="s">
        <v>977</v>
      </c>
      <c r="E1853" s="48"/>
      <c r="F1853" s="48"/>
      <c r="G1853" s="48"/>
      <c r="H1853" s="217"/>
      <c r="I1853" s="46"/>
      <c r="J1853" s="106"/>
      <c r="K1853" s="106"/>
      <c r="L1853" s="106"/>
      <c r="M1853" s="51"/>
      <c r="N1853" s="179"/>
      <c r="O1853" s="180"/>
      <c r="P1853" s="51"/>
    </row>
    <row r="1854" spans="1:16" s="50" customFormat="1" ht="42.75">
      <c r="A1854" s="177"/>
      <c r="B1854" s="177"/>
      <c r="C1854" s="174" t="s">
        <v>967</v>
      </c>
      <c r="E1854" s="48"/>
      <c r="F1854" s="48"/>
      <c r="G1854" s="48"/>
      <c r="H1854" s="217"/>
      <c r="I1854" s="46"/>
      <c r="J1854" s="106"/>
      <c r="K1854" s="106"/>
      <c r="L1854" s="106"/>
      <c r="M1854" s="51"/>
      <c r="N1854" s="179"/>
      <c r="O1854" s="180"/>
      <c r="P1854" s="51"/>
    </row>
    <row r="1855" spans="1:16" s="50" customFormat="1" ht="15">
      <c r="A1855" s="177"/>
      <c r="B1855" s="177"/>
      <c r="C1855" s="174"/>
      <c r="E1855" s="48"/>
      <c r="F1855" s="48"/>
      <c r="G1855" s="48"/>
      <c r="H1855" s="217"/>
      <c r="I1855" s="46"/>
      <c r="J1855" s="106"/>
      <c r="K1855" s="106"/>
      <c r="L1855" s="106"/>
      <c r="M1855" s="51"/>
      <c r="N1855" s="179"/>
      <c r="O1855" s="180"/>
      <c r="P1855" s="51"/>
    </row>
    <row r="1856" spans="1:16" s="50" customFormat="1" ht="15">
      <c r="A1856" s="177">
        <v>4</v>
      </c>
      <c r="B1856" s="177">
        <v>9</v>
      </c>
      <c r="C1856" s="174" t="s">
        <v>978</v>
      </c>
      <c r="E1856" s="48">
        <v>1</v>
      </c>
      <c r="F1856" s="48" t="s">
        <v>156</v>
      </c>
      <c r="G1856" s="48"/>
      <c r="H1856" s="217">
        <f>+E1856*G1856</f>
        <v>0</v>
      </c>
      <c r="I1856" s="46"/>
      <c r="J1856" s="106"/>
      <c r="K1856" s="106"/>
      <c r="L1856" s="106"/>
      <c r="M1856" s="51"/>
      <c r="N1856" s="179"/>
      <c r="O1856" s="180"/>
      <c r="P1856" s="51"/>
    </row>
    <row r="1857" spans="1:16" s="50" customFormat="1" ht="15">
      <c r="A1857" s="177"/>
      <c r="B1857" s="177"/>
      <c r="C1857" s="174" t="s">
        <v>979</v>
      </c>
      <c r="E1857" s="48"/>
      <c r="F1857" s="48"/>
      <c r="G1857" s="48"/>
      <c r="H1857" s="217"/>
      <c r="I1857" s="46"/>
      <c r="J1857" s="106"/>
      <c r="K1857" s="106"/>
      <c r="L1857" s="106"/>
      <c r="M1857" s="51"/>
      <c r="N1857" s="179"/>
      <c r="O1857" s="180"/>
      <c r="P1857" s="51"/>
    </row>
    <row r="1858" spans="1:16" s="50" customFormat="1" ht="15">
      <c r="A1858" s="177"/>
      <c r="B1858" s="177"/>
      <c r="C1858" s="174" t="s">
        <v>980</v>
      </c>
      <c r="E1858" s="48"/>
      <c r="F1858" s="48"/>
      <c r="G1858" s="48"/>
      <c r="H1858" s="217"/>
      <c r="I1858" s="46"/>
      <c r="J1858" s="106"/>
      <c r="K1858" s="106"/>
      <c r="L1858" s="106"/>
      <c r="M1858" s="51"/>
      <c r="N1858" s="179"/>
      <c r="O1858" s="180"/>
      <c r="P1858" s="51"/>
    </row>
    <row r="1859" spans="1:16" s="50" customFormat="1" ht="15">
      <c r="A1859" s="177"/>
      <c r="B1859" s="177"/>
      <c r="C1859" s="174" t="s">
        <v>981</v>
      </c>
      <c r="E1859" s="48"/>
      <c r="F1859" s="48"/>
      <c r="G1859" s="48"/>
      <c r="H1859" s="217"/>
      <c r="I1859" s="46"/>
      <c r="J1859" s="106"/>
      <c r="K1859" s="106"/>
      <c r="L1859" s="106"/>
      <c r="M1859" s="51"/>
      <c r="N1859" s="179"/>
      <c r="O1859" s="180"/>
      <c r="P1859" s="51"/>
    </row>
    <row r="1860" spans="1:16" s="50" customFormat="1" ht="28.5">
      <c r="A1860" s="177"/>
      <c r="B1860" s="177"/>
      <c r="C1860" s="174" t="s">
        <v>982</v>
      </c>
      <c r="E1860" s="48"/>
      <c r="F1860" s="48"/>
      <c r="G1860" s="48"/>
      <c r="H1860" s="217"/>
      <c r="I1860" s="46"/>
      <c r="J1860" s="106"/>
      <c r="K1860" s="106"/>
      <c r="L1860" s="106"/>
      <c r="M1860" s="51"/>
      <c r="N1860" s="179"/>
      <c r="O1860" s="180"/>
      <c r="P1860" s="51"/>
    </row>
    <row r="1861" spans="1:16" s="50" customFormat="1" ht="42.75">
      <c r="A1861" s="177"/>
      <c r="B1861" s="177"/>
      <c r="C1861" s="174" t="s">
        <v>967</v>
      </c>
      <c r="E1861" s="48"/>
      <c r="F1861" s="48"/>
      <c r="G1861" s="48"/>
      <c r="H1861" s="217"/>
      <c r="I1861" s="46"/>
      <c r="J1861" s="106"/>
      <c r="K1861" s="106"/>
      <c r="L1861" s="106"/>
      <c r="M1861" s="51"/>
      <c r="N1861" s="179"/>
      <c r="O1861" s="180"/>
      <c r="P1861" s="51"/>
    </row>
    <row r="1862" spans="1:16" s="50" customFormat="1" ht="15">
      <c r="A1862" s="177"/>
      <c r="B1862" s="177"/>
      <c r="C1862" s="174"/>
      <c r="E1862" s="48"/>
      <c r="F1862" s="48"/>
      <c r="G1862" s="48"/>
      <c r="H1862" s="217"/>
      <c r="I1862" s="46"/>
      <c r="J1862" s="106"/>
      <c r="K1862" s="106"/>
      <c r="L1862" s="106"/>
      <c r="M1862" s="51"/>
      <c r="N1862" s="179"/>
      <c r="O1862" s="180"/>
      <c r="P1862" s="51"/>
    </row>
    <row r="1863" spans="1:16" s="50" customFormat="1" ht="15">
      <c r="A1863" s="177">
        <v>4</v>
      </c>
      <c r="B1863" s="177">
        <v>10</v>
      </c>
      <c r="C1863" s="174" t="s">
        <v>983</v>
      </c>
      <c r="E1863" s="48">
        <v>1</v>
      </c>
      <c r="F1863" s="48" t="s">
        <v>156</v>
      </c>
      <c r="G1863" s="48"/>
      <c r="H1863" s="217">
        <f>+E1863*G1863</f>
        <v>0</v>
      </c>
      <c r="I1863" s="46"/>
      <c r="J1863" s="106"/>
      <c r="K1863" s="106"/>
      <c r="L1863" s="106"/>
      <c r="M1863" s="51"/>
      <c r="N1863" s="179"/>
      <c r="O1863" s="180"/>
      <c r="P1863" s="51"/>
    </row>
    <row r="1864" spans="1:16" s="50" customFormat="1" ht="15">
      <c r="A1864" s="177"/>
      <c r="B1864" s="177"/>
      <c r="C1864" s="174" t="s">
        <v>984</v>
      </c>
      <c r="E1864" s="48"/>
      <c r="F1864" s="48"/>
      <c r="G1864" s="48"/>
      <c r="H1864" s="217"/>
      <c r="I1864" s="46"/>
      <c r="J1864" s="106"/>
      <c r="K1864" s="106"/>
      <c r="L1864" s="106"/>
      <c r="M1864" s="51"/>
      <c r="N1864" s="179"/>
      <c r="O1864" s="180"/>
      <c r="P1864" s="51"/>
    </row>
    <row r="1865" spans="1:16" s="50" customFormat="1" ht="28.5">
      <c r="A1865" s="177"/>
      <c r="B1865" s="177"/>
      <c r="C1865" s="174" t="s">
        <v>982</v>
      </c>
      <c r="E1865" s="48"/>
      <c r="F1865" s="48"/>
      <c r="G1865" s="48"/>
      <c r="H1865" s="217"/>
      <c r="I1865" s="46"/>
      <c r="J1865" s="106"/>
      <c r="K1865" s="106"/>
      <c r="L1865" s="106"/>
      <c r="M1865" s="51"/>
      <c r="N1865" s="179"/>
      <c r="O1865" s="180"/>
      <c r="P1865" s="51"/>
    </row>
    <row r="1866" spans="1:16" s="50" customFormat="1" ht="42.75">
      <c r="A1866" s="177"/>
      <c r="B1866" s="177"/>
      <c r="C1866" s="174" t="s">
        <v>967</v>
      </c>
      <c r="E1866" s="48"/>
      <c r="F1866" s="48"/>
      <c r="G1866" s="48"/>
      <c r="H1866" s="217"/>
      <c r="I1866" s="46"/>
      <c r="J1866" s="106"/>
      <c r="K1866" s="106"/>
      <c r="L1866" s="106"/>
      <c r="M1866" s="51"/>
      <c r="N1866" s="179"/>
      <c r="O1866" s="180"/>
      <c r="P1866" s="51"/>
    </row>
    <row r="1867" spans="1:16" s="50" customFormat="1" ht="15">
      <c r="A1867" s="177"/>
      <c r="B1867" s="177"/>
      <c r="C1867" s="174"/>
      <c r="E1867" s="48"/>
      <c r="F1867" s="48"/>
      <c r="G1867" s="48"/>
      <c r="H1867" s="217"/>
      <c r="I1867" s="46"/>
      <c r="J1867" s="106"/>
      <c r="K1867" s="106"/>
      <c r="L1867" s="106"/>
      <c r="M1867" s="51"/>
      <c r="N1867" s="179"/>
      <c r="O1867" s="180"/>
      <c r="P1867" s="51"/>
    </row>
    <row r="1868" spans="1:16" s="50" customFormat="1" ht="15">
      <c r="A1868" s="177">
        <v>4</v>
      </c>
      <c r="B1868" s="177">
        <v>11</v>
      </c>
      <c r="C1868" s="174" t="s">
        <v>985</v>
      </c>
      <c r="E1868" s="48">
        <v>1</v>
      </c>
      <c r="F1868" s="48" t="s">
        <v>156</v>
      </c>
      <c r="G1868" s="48"/>
      <c r="H1868" s="217">
        <f>+E1868*G1868</f>
        <v>0</v>
      </c>
      <c r="I1868" s="46"/>
      <c r="J1868" s="106"/>
      <c r="K1868" s="106"/>
      <c r="L1868" s="106"/>
      <c r="M1868" s="51"/>
      <c r="N1868" s="179"/>
      <c r="O1868" s="180"/>
      <c r="P1868" s="51"/>
    </row>
    <row r="1869" spans="1:16" s="50" customFormat="1" ht="15">
      <c r="A1869" s="177"/>
      <c r="B1869" s="177"/>
      <c r="C1869" s="174" t="s">
        <v>986</v>
      </c>
      <c r="E1869" s="48"/>
      <c r="F1869" s="48"/>
      <c r="G1869" s="48"/>
      <c r="H1869" s="217"/>
      <c r="I1869" s="46"/>
      <c r="J1869" s="106"/>
      <c r="K1869" s="106"/>
      <c r="L1869" s="106"/>
      <c r="M1869" s="51"/>
      <c r="N1869" s="179"/>
      <c r="O1869" s="180"/>
      <c r="P1869" s="51"/>
    </row>
    <row r="1870" spans="1:16" s="50" customFormat="1" ht="28.5">
      <c r="A1870" s="177"/>
      <c r="B1870" s="177"/>
      <c r="C1870" s="174" t="s">
        <v>977</v>
      </c>
      <c r="E1870" s="48"/>
      <c r="F1870" s="48"/>
      <c r="G1870" s="48"/>
      <c r="H1870" s="217"/>
      <c r="I1870" s="46"/>
      <c r="J1870" s="106"/>
      <c r="K1870" s="106"/>
      <c r="L1870" s="106"/>
      <c r="M1870" s="51"/>
      <c r="N1870" s="179"/>
      <c r="O1870" s="180"/>
      <c r="P1870" s="51"/>
    </row>
    <row r="1871" spans="1:16" s="50" customFormat="1" ht="42.75">
      <c r="A1871" s="177"/>
      <c r="B1871" s="177"/>
      <c r="C1871" s="174" t="s">
        <v>967</v>
      </c>
      <c r="E1871" s="48"/>
      <c r="F1871" s="48"/>
      <c r="G1871" s="48"/>
      <c r="H1871" s="217"/>
      <c r="I1871" s="46"/>
      <c r="J1871" s="106"/>
      <c r="K1871" s="106"/>
      <c r="L1871" s="106"/>
      <c r="M1871" s="51"/>
      <c r="N1871" s="179"/>
      <c r="O1871" s="180"/>
      <c r="P1871" s="51"/>
    </row>
    <row r="1872" spans="1:16" s="50" customFormat="1" ht="15">
      <c r="A1872" s="177"/>
      <c r="B1872" s="177"/>
      <c r="C1872" s="174"/>
      <c r="E1872" s="48"/>
      <c r="F1872" s="48"/>
      <c r="G1872" s="48"/>
      <c r="H1872" s="217"/>
      <c r="I1872" s="46"/>
      <c r="J1872" s="106"/>
      <c r="K1872" s="106"/>
      <c r="L1872" s="106"/>
      <c r="M1872" s="51"/>
      <c r="N1872" s="179"/>
      <c r="O1872" s="180"/>
      <c r="P1872" s="51"/>
    </row>
    <row r="1873" spans="1:16" s="50" customFormat="1" ht="15">
      <c r="A1873" s="177">
        <v>4</v>
      </c>
      <c r="B1873" s="177">
        <v>12</v>
      </c>
      <c r="C1873" s="174" t="s">
        <v>987</v>
      </c>
      <c r="E1873" s="48">
        <v>2</v>
      </c>
      <c r="F1873" s="48" t="s">
        <v>156</v>
      </c>
      <c r="G1873" s="48"/>
      <c r="H1873" s="217">
        <f>+E1873*G1873</f>
        <v>0</v>
      </c>
      <c r="I1873" s="46"/>
      <c r="J1873" s="106"/>
      <c r="K1873" s="106"/>
      <c r="L1873" s="106"/>
      <c r="M1873" s="51"/>
      <c r="N1873" s="179"/>
      <c r="O1873" s="180"/>
      <c r="P1873" s="51"/>
    </row>
    <row r="1874" spans="1:16" s="50" customFormat="1" ht="15">
      <c r="A1874" s="177"/>
      <c r="B1874" s="177"/>
      <c r="C1874" s="174" t="s">
        <v>988</v>
      </c>
      <c r="E1874" s="48"/>
      <c r="F1874" s="48"/>
      <c r="G1874" s="48"/>
      <c r="H1874" s="217"/>
      <c r="I1874" s="46"/>
      <c r="J1874" s="106"/>
      <c r="K1874" s="106"/>
      <c r="L1874" s="106"/>
      <c r="M1874" s="51"/>
      <c r="N1874" s="179"/>
      <c r="O1874" s="180"/>
      <c r="P1874" s="51"/>
    </row>
    <row r="1875" spans="1:16" s="50" customFormat="1" ht="15">
      <c r="A1875" s="177"/>
      <c r="B1875" s="177"/>
      <c r="C1875" s="174" t="s">
        <v>989</v>
      </c>
      <c r="E1875" s="48"/>
      <c r="F1875" s="48"/>
      <c r="G1875" s="48"/>
      <c r="H1875" s="217"/>
      <c r="I1875" s="46"/>
      <c r="J1875" s="106"/>
      <c r="K1875" s="106"/>
      <c r="L1875" s="106"/>
      <c r="M1875" s="51"/>
      <c r="N1875" s="179"/>
      <c r="O1875" s="180"/>
      <c r="P1875" s="51"/>
    </row>
    <row r="1876" spans="1:16" s="50" customFormat="1" ht="28.5">
      <c r="A1876" s="177"/>
      <c r="B1876" s="177"/>
      <c r="C1876" s="174" t="s">
        <v>972</v>
      </c>
      <c r="E1876" s="48"/>
      <c r="F1876" s="48"/>
      <c r="G1876" s="48"/>
      <c r="H1876" s="217"/>
      <c r="I1876" s="46"/>
      <c r="J1876" s="106"/>
      <c r="K1876" s="106"/>
      <c r="L1876" s="106"/>
      <c r="M1876" s="51"/>
      <c r="N1876" s="179"/>
      <c r="O1876" s="180"/>
      <c r="P1876" s="51"/>
    </row>
    <row r="1877" spans="1:16" s="50" customFormat="1" ht="42.75">
      <c r="A1877" s="177"/>
      <c r="B1877" s="177"/>
      <c r="C1877" s="174" t="s">
        <v>967</v>
      </c>
      <c r="E1877" s="48"/>
      <c r="F1877" s="48"/>
      <c r="G1877" s="48"/>
      <c r="H1877" s="217"/>
      <c r="I1877" s="46"/>
      <c r="J1877" s="106"/>
      <c r="K1877" s="106"/>
      <c r="L1877" s="106"/>
      <c r="M1877" s="51"/>
      <c r="N1877" s="179"/>
      <c r="O1877" s="180"/>
      <c r="P1877" s="51"/>
    </row>
    <row r="1878" spans="1:16" s="50" customFormat="1" ht="15">
      <c r="A1878" s="177"/>
      <c r="B1878" s="177"/>
      <c r="C1878" s="174"/>
      <c r="E1878" s="48"/>
      <c r="F1878" s="48"/>
      <c r="G1878" s="48"/>
      <c r="H1878" s="217"/>
      <c r="I1878" s="46"/>
      <c r="J1878" s="106"/>
      <c r="K1878" s="106"/>
      <c r="L1878" s="106"/>
      <c r="M1878" s="51"/>
      <c r="N1878" s="179"/>
      <c r="O1878" s="180"/>
      <c r="P1878" s="51"/>
    </row>
    <row r="1879" spans="1:16" s="50" customFormat="1" ht="15">
      <c r="A1879" s="177">
        <v>4</v>
      </c>
      <c r="B1879" s="177">
        <v>13</v>
      </c>
      <c r="C1879" s="174" t="s">
        <v>990</v>
      </c>
      <c r="E1879" s="48">
        <v>1</v>
      </c>
      <c r="F1879" s="48" t="s">
        <v>156</v>
      </c>
      <c r="G1879" s="48"/>
      <c r="H1879" s="217">
        <f>+E1879*G1879</f>
        <v>0</v>
      </c>
      <c r="I1879" s="46"/>
      <c r="J1879" s="106"/>
      <c r="K1879" s="106"/>
      <c r="L1879" s="106"/>
      <c r="M1879" s="51"/>
      <c r="N1879" s="179"/>
      <c r="O1879" s="180"/>
      <c r="P1879" s="51"/>
    </row>
    <row r="1880" spans="1:16" s="50" customFormat="1" ht="15">
      <c r="A1880" s="177"/>
      <c r="B1880" s="177"/>
      <c r="C1880" s="174" t="s">
        <v>991</v>
      </c>
      <c r="E1880" s="48"/>
      <c r="F1880" s="48"/>
      <c r="G1880" s="48"/>
      <c r="H1880" s="217"/>
      <c r="I1880" s="46"/>
      <c r="J1880" s="106"/>
      <c r="K1880" s="106"/>
      <c r="L1880" s="106"/>
      <c r="M1880" s="51"/>
      <c r="N1880" s="179"/>
      <c r="O1880" s="180"/>
      <c r="P1880" s="51"/>
    </row>
    <row r="1881" spans="1:16" s="50" customFormat="1" ht="28.5">
      <c r="A1881" s="177"/>
      <c r="B1881" s="177"/>
      <c r="C1881" s="174" t="s">
        <v>977</v>
      </c>
      <c r="E1881" s="48"/>
      <c r="F1881" s="48"/>
      <c r="G1881" s="48"/>
      <c r="H1881" s="217"/>
      <c r="I1881" s="46"/>
      <c r="J1881" s="106"/>
      <c r="K1881" s="106"/>
      <c r="L1881" s="106"/>
      <c r="M1881" s="51"/>
      <c r="N1881" s="179"/>
      <c r="O1881" s="180"/>
      <c r="P1881" s="51"/>
    </row>
    <row r="1882" spans="1:16" s="50" customFormat="1" ht="42.75">
      <c r="A1882" s="177"/>
      <c r="B1882" s="177"/>
      <c r="C1882" s="174" t="s">
        <v>967</v>
      </c>
      <c r="E1882" s="48"/>
      <c r="F1882" s="48"/>
      <c r="G1882" s="48"/>
      <c r="H1882" s="217"/>
      <c r="I1882" s="46"/>
      <c r="J1882" s="106"/>
      <c r="K1882" s="106"/>
      <c r="L1882" s="106"/>
      <c r="M1882" s="51"/>
      <c r="N1882" s="179"/>
      <c r="O1882" s="180"/>
      <c r="P1882" s="51"/>
    </row>
    <row r="1883" spans="1:16" s="50" customFormat="1" ht="15">
      <c r="A1883" s="177"/>
      <c r="B1883" s="177"/>
      <c r="C1883" s="174"/>
      <c r="E1883" s="48"/>
      <c r="F1883" s="48"/>
      <c r="G1883" s="48"/>
      <c r="H1883" s="217"/>
      <c r="I1883" s="46"/>
      <c r="J1883" s="106"/>
      <c r="K1883" s="106"/>
      <c r="L1883" s="106"/>
      <c r="M1883" s="51"/>
      <c r="N1883" s="179"/>
      <c r="O1883" s="180"/>
      <c r="P1883" s="51"/>
    </row>
    <row r="1884" spans="1:16" s="50" customFormat="1" ht="15">
      <c r="A1884" s="177">
        <v>4</v>
      </c>
      <c r="B1884" s="177">
        <v>14</v>
      </c>
      <c r="C1884" s="174" t="s">
        <v>993</v>
      </c>
      <c r="E1884" s="48">
        <v>2</v>
      </c>
      <c r="F1884" s="48" t="s">
        <v>156</v>
      </c>
      <c r="G1884" s="48"/>
      <c r="H1884" s="217">
        <f>+E1884*G1884</f>
        <v>0</v>
      </c>
      <c r="I1884" s="46"/>
      <c r="J1884" s="106"/>
      <c r="K1884" s="106"/>
      <c r="L1884" s="106"/>
      <c r="M1884" s="51"/>
      <c r="N1884" s="179"/>
      <c r="O1884" s="180"/>
      <c r="P1884" s="51"/>
    </row>
    <row r="1885" spans="1:16" s="50" customFormat="1" ht="28.5">
      <c r="A1885" s="177"/>
      <c r="B1885" s="177"/>
      <c r="C1885" s="174" t="s">
        <v>994</v>
      </c>
      <c r="E1885" s="48"/>
      <c r="F1885" s="48"/>
      <c r="G1885" s="48"/>
      <c r="H1885" s="217"/>
      <c r="I1885" s="46"/>
      <c r="J1885" s="106"/>
      <c r="K1885" s="106"/>
      <c r="L1885" s="106"/>
      <c r="M1885" s="51"/>
      <c r="N1885" s="179"/>
      <c r="O1885" s="180"/>
      <c r="P1885" s="51"/>
    </row>
    <row r="1886" spans="1:16" s="50" customFormat="1" ht="15">
      <c r="A1886" s="177"/>
      <c r="B1886" s="177"/>
      <c r="C1886" s="174" t="s">
        <v>995</v>
      </c>
      <c r="E1886" s="48"/>
      <c r="F1886" s="48"/>
      <c r="G1886" s="48"/>
      <c r="H1886" s="217"/>
      <c r="I1886" s="46"/>
      <c r="J1886" s="106"/>
      <c r="K1886" s="106"/>
      <c r="L1886" s="106"/>
      <c r="M1886" s="51"/>
      <c r="N1886" s="179"/>
      <c r="O1886" s="180"/>
      <c r="P1886" s="51"/>
    </row>
    <row r="1887" spans="1:16" s="50" customFormat="1" ht="23.25" customHeight="1">
      <c r="A1887" s="177"/>
      <c r="B1887" s="177"/>
      <c r="C1887" s="174" t="s">
        <v>930</v>
      </c>
      <c r="E1887" s="48"/>
      <c r="F1887" s="48"/>
      <c r="G1887" s="48"/>
      <c r="H1887" s="217"/>
      <c r="I1887" s="46"/>
      <c r="J1887" s="106"/>
      <c r="K1887" s="106"/>
      <c r="L1887" s="106"/>
      <c r="M1887" s="51"/>
      <c r="N1887" s="179"/>
      <c r="O1887" s="180"/>
      <c r="P1887" s="51"/>
    </row>
    <row r="1888" spans="1:16" s="50" customFormat="1" ht="71.25">
      <c r="A1888" s="177"/>
      <c r="B1888" s="177"/>
      <c r="C1888" s="275" t="s">
        <v>996</v>
      </c>
      <c r="E1888" s="48"/>
      <c r="F1888" s="48"/>
      <c r="G1888" s="48"/>
      <c r="H1888" s="217"/>
      <c r="I1888" s="46"/>
      <c r="J1888" s="106"/>
      <c r="K1888" s="106"/>
      <c r="L1888" s="106"/>
      <c r="M1888" s="51"/>
      <c r="N1888" s="179"/>
      <c r="O1888" s="180"/>
      <c r="P1888" s="51"/>
    </row>
    <row r="1889" spans="1:16" s="50" customFormat="1" ht="57">
      <c r="A1889" s="177"/>
      <c r="B1889" s="177"/>
      <c r="C1889" s="174" t="s">
        <v>997</v>
      </c>
      <c r="E1889" s="48"/>
      <c r="F1889" s="48"/>
      <c r="G1889" s="48"/>
      <c r="H1889" s="217"/>
      <c r="I1889" s="46"/>
      <c r="J1889" s="106"/>
      <c r="K1889" s="106"/>
      <c r="L1889" s="106"/>
      <c r="M1889" s="51"/>
      <c r="N1889" s="179"/>
      <c r="O1889" s="180"/>
      <c r="P1889" s="51"/>
    </row>
    <row r="1890" spans="1:16" s="50" customFormat="1" ht="15">
      <c r="A1890" s="177"/>
      <c r="B1890" s="177"/>
      <c r="C1890" s="174" t="s">
        <v>998</v>
      </c>
      <c r="E1890" s="48"/>
      <c r="F1890" s="48"/>
      <c r="G1890" s="48"/>
      <c r="H1890" s="217"/>
      <c r="I1890" s="46"/>
      <c r="J1890" s="106"/>
      <c r="K1890" s="106"/>
      <c r="L1890" s="106"/>
      <c r="M1890" s="51"/>
      <c r="N1890" s="179"/>
      <c r="O1890" s="180"/>
      <c r="P1890" s="51"/>
    </row>
    <row r="1891" spans="1:16" s="50" customFormat="1" ht="15">
      <c r="A1891" s="177"/>
      <c r="B1891" s="177"/>
      <c r="C1891" s="174" t="s">
        <v>999</v>
      </c>
      <c r="E1891" s="48"/>
      <c r="F1891" s="48"/>
      <c r="G1891" s="48"/>
      <c r="H1891" s="217"/>
      <c r="I1891" s="46"/>
      <c r="J1891" s="106"/>
      <c r="K1891" s="106"/>
      <c r="L1891" s="106"/>
      <c r="M1891" s="51"/>
      <c r="N1891" s="179"/>
      <c r="O1891" s="180"/>
      <c r="P1891" s="51"/>
    </row>
    <row r="1892" spans="1:16" s="50" customFormat="1" ht="15">
      <c r="A1892" s="177"/>
      <c r="B1892" s="177"/>
      <c r="C1892" s="174"/>
      <c r="E1892" s="48"/>
      <c r="F1892" s="48"/>
      <c r="G1892" s="48"/>
      <c r="H1892" s="217"/>
      <c r="I1892" s="46"/>
      <c r="J1892" s="106"/>
      <c r="K1892" s="106"/>
      <c r="L1892" s="106"/>
      <c r="M1892" s="51"/>
      <c r="N1892" s="179"/>
      <c r="O1892" s="180"/>
      <c r="P1892" s="51"/>
    </row>
    <row r="1893" spans="1:16" s="50" customFormat="1" ht="15" thickBot="1">
      <c r="A1893" s="116">
        <v>4</v>
      </c>
      <c r="B1893" s="90"/>
      <c r="C1893" s="267" t="s">
        <v>992</v>
      </c>
      <c r="D1893" s="91"/>
      <c r="E1893" s="198"/>
      <c r="F1893" s="117"/>
      <c r="G1893" s="118"/>
      <c r="H1893" s="92">
        <f>SUM(H1776:H1891)</f>
        <v>0</v>
      </c>
      <c r="J1893" s="51"/>
      <c r="K1893" s="51"/>
      <c r="L1893" s="51"/>
      <c r="M1893" s="51"/>
      <c r="N1893" s="51"/>
      <c r="O1893" s="51"/>
      <c r="P1893" s="51"/>
    </row>
    <row r="1894" spans="1:16" s="50" customFormat="1" ht="15" thickTop="1">
      <c r="A1894" s="166"/>
      <c r="B1894" s="38"/>
      <c r="C1894" s="182"/>
      <c r="D1894" s="182"/>
      <c r="E1894" s="40"/>
      <c r="F1894" s="39"/>
      <c r="G1894" s="183"/>
      <c r="H1894" s="215"/>
      <c r="J1894" s="51"/>
      <c r="K1894" s="51"/>
      <c r="L1894" s="51"/>
      <c r="M1894" s="51"/>
      <c r="N1894" s="51"/>
      <c r="O1894" s="51"/>
      <c r="P1894" s="51"/>
    </row>
    <row r="1895" spans="1:16" s="50" customFormat="1">
      <c r="A1895" s="166"/>
      <c r="B1895" s="38"/>
      <c r="C1895" s="182"/>
      <c r="D1895" s="182"/>
      <c r="E1895" s="40"/>
      <c r="F1895" s="39"/>
      <c r="G1895" s="183"/>
      <c r="H1895" s="215"/>
      <c r="J1895" s="51"/>
      <c r="K1895" s="51"/>
      <c r="L1895" s="51"/>
      <c r="M1895" s="51"/>
      <c r="N1895" s="51"/>
      <c r="O1895" s="51"/>
      <c r="P1895" s="51"/>
    </row>
    <row r="1896" spans="1:16" s="50" customFormat="1">
      <c r="A1896" s="93">
        <v>5</v>
      </c>
      <c r="B1896" s="85"/>
      <c r="C1896" s="163" t="s">
        <v>88</v>
      </c>
      <c r="D1896" s="163"/>
      <c r="E1896" s="212"/>
      <c r="F1896" s="164"/>
      <c r="G1896" s="165"/>
      <c r="H1896" s="237"/>
      <c r="J1896" s="51"/>
      <c r="K1896" s="51"/>
      <c r="L1896" s="51"/>
      <c r="M1896" s="51"/>
      <c r="N1896" s="51"/>
      <c r="O1896" s="51"/>
      <c r="P1896" s="51"/>
    </row>
    <row r="1897" spans="1:16" s="50" customFormat="1">
      <c r="A1897" s="166"/>
      <c r="B1897" s="43"/>
      <c r="C1897" s="45"/>
      <c r="D1897" s="45"/>
      <c r="E1897" s="48"/>
      <c r="F1897" s="47"/>
      <c r="G1897" s="80"/>
      <c r="H1897" s="217"/>
      <c r="J1897" s="51"/>
      <c r="K1897" s="51"/>
      <c r="L1897" s="51"/>
      <c r="M1897" s="51"/>
      <c r="N1897" s="51"/>
      <c r="O1897" s="51"/>
      <c r="P1897" s="51"/>
    </row>
    <row r="1898" spans="1:16" s="50" customFormat="1">
      <c r="A1898" s="166"/>
      <c r="B1898" s="43"/>
      <c r="C1898" s="45"/>
      <c r="D1898" s="45"/>
      <c r="E1898" s="48"/>
      <c r="F1898" s="47"/>
      <c r="G1898" s="80"/>
      <c r="H1898" s="217"/>
      <c r="J1898" s="51"/>
      <c r="K1898" s="51"/>
      <c r="L1898" s="51"/>
      <c r="M1898" s="51"/>
      <c r="N1898" s="51"/>
      <c r="O1898" s="51"/>
      <c r="P1898" s="51"/>
    </row>
    <row r="1899" spans="1:16" s="50" customFormat="1" ht="42.75">
      <c r="A1899" s="166">
        <v>5</v>
      </c>
      <c r="B1899" s="44">
        <v>1</v>
      </c>
      <c r="C1899" s="45" t="s">
        <v>1000</v>
      </c>
      <c r="D1899" s="45"/>
      <c r="E1899" s="207">
        <v>620</v>
      </c>
      <c r="F1899" s="47" t="s">
        <v>13</v>
      </c>
      <c r="G1899" s="80"/>
      <c r="H1899" s="217">
        <f>+E1899*G1899</f>
        <v>0</v>
      </c>
      <c r="J1899" s="51"/>
      <c r="K1899" s="51"/>
      <c r="L1899" s="51"/>
      <c r="M1899" s="51"/>
      <c r="N1899" s="51"/>
      <c r="O1899" s="51"/>
      <c r="P1899" s="51"/>
    </row>
    <row r="1900" spans="1:16" s="50" customFormat="1">
      <c r="A1900" s="166"/>
      <c r="B1900" s="44"/>
      <c r="C1900" s="45"/>
      <c r="D1900" s="45"/>
      <c r="E1900" s="207"/>
      <c r="F1900" s="47"/>
      <c r="G1900" s="80"/>
      <c r="H1900" s="217"/>
      <c r="J1900" s="51"/>
      <c r="K1900" s="51"/>
      <c r="L1900" s="51"/>
      <c r="M1900" s="51"/>
      <c r="N1900" s="51"/>
      <c r="O1900" s="51"/>
      <c r="P1900" s="51"/>
    </row>
    <row r="1901" spans="1:16" s="50" customFormat="1" ht="313.5">
      <c r="A1901" s="166">
        <v>5</v>
      </c>
      <c r="B1901" s="44">
        <v>2</v>
      </c>
      <c r="C1901" s="45" t="s">
        <v>1001</v>
      </c>
      <c r="D1901" s="45"/>
      <c r="E1901" s="207">
        <v>52</v>
      </c>
      <c r="F1901" s="47" t="s">
        <v>13</v>
      </c>
      <c r="G1901" s="80"/>
      <c r="H1901" s="217">
        <f>+E1901*G1901</f>
        <v>0</v>
      </c>
      <c r="J1901" s="51"/>
      <c r="K1901" s="51"/>
      <c r="L1901" s="51"/>
      <c r="M1901" s="51"/>
      <c r="N1901" s="51"/>
      <c r="O1901" s="51"/>
      <c r="P1901" s="51"/>
    </row>
    <row r="1902" spans="1:16" s="50" customFormat="1">
      <c r="A1902" s="166"/>
      <c r="B1902" s="44"/>
      <c r="C1902" s="45"/>
      <c r="D1902" s="45"/>
      <c r="E1902" s="48"/>
      <c r="F1902" s="47"/>
      <c r="G1902" s="80"/>
      <c r="H1902" s="217"/>
      <c r="J1902" s="51"/>
      <c r="K1902" s="51"/>
      <c r="L1902" s="51"/>
      <c r="M1902" s="51"/>
      <c r="N1902" s="51"/>
      <c r="O1902" s="51"/>
      <c r="P1902" s="51"/>
    </row>
    <row r="1903" spans="1:16" s="50" customFormat="1" ht="28.5">
      <c r="A1903" s="166">
        <v>5</v>
      </c>
      <c r="B1903" s="44">
        <v>3</v>
      </c>
      <c r="C1903" s="45" t="s">
        <v>349</v>
      </c>
      <c r="D1903" s="45"/>
      <c r="E1903" s="48">
        <v>321</v>
      </c>
      <c r="F1903" s="47" t="s">
        <v>16</v>
      </c>
      <c r="G1903" s="80"/>
      <c r="H1903" s="217">
        <f>+E1903*G1903</f>
        <v>0</v>
      </c>
      <c r="J1903" s="51"/>
      <c r="K1903" s="51"/>
      <c r="L1903" s="51"/>
      <c r="M1903" s="51"/>
      <c r="N1903" s="51"/>
      <c r="O1903" s="51"/>
      <c r="P1903" s="51"/>
    </row>
    <row r="1904" spans="1:16" s="50" customFormat="1">
      <c r="A1904" s="166"/>
      <c r="B1904" s="44"/>
      <c r="C1904" s="45"/>
      <c r="D1904" s="45"/>
      <c r="E1904" s="48"/>
      <c r="F1904" s="47"/>
      <c r="G1904" s="80"/>
      <c r="H1904" s="217"/>
      <c r="J1904" s="51"/>
      <c r="K1904" s="51"/>
      <c r="L1904" s="51"/>
      <c r="M1904" s="51"/>
      <c r="N1904" s="51"/>
      <c r="O1904" s="51"/>
      <c r="P1904" s="51"/>
    </row>
    <row r="1905" spans="1:258" s="50" customFormat="1" ht="28.5">
      <c r="A1905" s="166">
        <f>+A1896</f>
        <v>5</v>
      </c>
      <c r="B1905" s="44">
        <v>4</v>
      </c>
      <c r="C1905" s="45" t="s">
        <v>348</v>
      </c>
      <c r="D1905" s="45"/>
      <c r="E1905" s="48">
        <v>143</v>
      </c>
      <c r="F1905" s="47" t="s">
        <v>16</v>
      </c>
      <c r="G1905" s="80"/>
      <c r="H1905" s="217">
        <f>+E1905*G1905</f>
        <v>0</v>
      </c>
      <c r="J1905" s="51"/>
      <c r="K1905" s="51"/>
      <c r="L1905" s="51"/>
      <c r="M1905" s="51"/>
      <c r="N1905" s="51"/>
      <c r="O1905" s="51"/>
      <c r="P1905" s="51"/>
    </row>
    <row r="1906" spans="1:258" s="50" customFormat="1">
      <c r="A1906" s="166"/>
      <c r="B1906" s="44"/>
      <c r="C1906" s="45"/>
      <c r="D1906" s="45"/>
      <c r="E1906" s="48"/>
      <c r="F1906" s="47"/>
      <c r="G1906" s="80"/>
      <c r="H1906" s="217"/>
      <c r="J1906" s="51"/>
      <c r="K1906" s="51"/>
      <c r="L1906" s="51"/>
      <c r="M1906" s="51"/>
      <c r="N1906" s="51"/>
      <c r="O1906" s="51"/>
      <c r="P1906" s="51"/>
    </row>
    <row r="1907" spans="1:258" s="50" customFormat="1">
      <c r="A1907" s="166"/>
      <c r="B1907" s="44"/>
      <c r="C1907" s="45"/>
      <c r="D1907" s="45"/>
      <c r="E1907" s="48"/>
      <c r="F1907" s="47"/>
      <c r="G1907" s="80"/>
      <c r="H1907" s="217"/>
      <c r="J1907" s="42"/>
      <c r="K1907" s="42"/>
      <c r="L1907" s="42"/>
      <c r="M1907" s="42"/>
      <c r="N1907" s="42"/>
      <c r="O1907" s="42"/>
      <c r="P1907" s="42"/>
      <c r="Q1907" s="41"/>
      <c r="R1907" s="41"/>
      <c r="S1907" s="41"/>
      <c r="T1907" s="41"/>
      <c r="U1907" s="41"/>
      <c r="V1907" s="41"/>
      <c r="W1907" s="41"/>
      <c r="X1907" s="41"/>
      <c r="Y1907" s="41"/>
      <c r="Z1907" s="41"/>
      <c r="AA1907" s="41"/>
      <c r="AB1907" s="41"/>
      <c r="AC1907" s="41"/>
      <c r="AD1907" s="41"/>
      <c r="AE1907" s="41"/>
      <c r="AF1907" s="41"/>
      <c r="AG1907" s="41"/>
      <c r="AH1907" s="41"/>
      <c r="AI1907" s="41"/>
      <c r="AJ1907" s="41"/>
      <c r="AK1907" s="41"/>
      <c r="AL1907" s="41"/>
      <c r="AM1907" s="41"/>
      <c r="AN1907" s="41"/>
      <c r="AO1907" s="41"/>
      <c r="AP1907" s="41"/>
      <c r="AQ1907" s="41"/>
      <c r="AR1907" s="41"/>
      <c r="AS1907" s="41"/>
      <c r="AT1907" s="41"/>
      <c r="AU1907" s="41"/>
      <c r="AV1907" s="41"/>
      <c r="AW1907" s="41"/>
      <c r="AX1907" s="41"/>
      <c r="AY1907" s="41"/>
      <c r="AZ1907" s="41"/>
      <c r="BA1907" s="41"/>
      <c r="BB1907" s="41"/>
      <c r="BC1907" s="41"/>
      <c r="BD1907" s="41"/>
      <c r="BE1907" s="41"/>
      <c r="BF1907" s="41"/>
      <c r="BG1907" s="41"/>
      <c r="BH1907" s="41"/>
      <c r="BI1907" s="41"/>
      <c r="BJ1907" s="41"/>
      <c r="BK1907" s="41"/>
      <c r="BL1907" s="41"/>
      <c r="BM1907" s="41"/>
      <c r="BN1907" s="41"/>
      <c r="BO1907" s="41"/>
      <c r="BP1907" s="41"/>
      <c r="BQ1907" s="41"/>
      <c r="BR1907" s="41"/>
      <c r="BS1907" s="41"/>
      <c r="BT1907" s="41"/>
      <c r="BU1907" s="41"/>
      <c r="BV1907" s="41"/>
      <c r="BW1907" s="41"/>
      <c r="BX1907" s="41"/>
      <c r="BY1907" s="41"/>
      <c r="BZ1907" s="41"/>
      <c r="CA1907" s="41"/>
      <c r="CB1907" s="41"/>
      <c r="CC1907" s="41"/>
      <c r="CD1907" s="41"/>
      <c r="CE1907" s="41"/>
      <c r="CF1907" s="41"/>
      <c r="CG1907" s="41"/>
      <c r="CH1907" s="41"/>
      <c r="CI1907" s="41"/>
      <c r="CJ1907" s="41"/>
      <c r="CK1907" s="41"/>
      <c r="CL1907" s="41"/>
      <c r="CM1907" s="41"/>
      <c r="CN1907" s="41"/>
      <c r="CO1907" s="41"/>
      <c r="CP1907" s="41"/>
      <c r="CQ1907" s="41"/>
      <c r="CR1907" s="41"/>
      <c r="CS1907" s="41"/>
      <c r="CT1907" s="41"/>
      <c r="CU1907" s="41"/>
      <c r="CV1907" s="41"/>
      <c r="CW1907" s="41"/>
      <c r="CX1907" s="41"/>
      <c r="CY1907" s="41"/>
      <c r="CZ1907" s="41"/>
      <c r="DA1907" s="41"/>
      <c r="DB1907" s="41"/>
      <c r="DC1907" s="41"/>
      <c r="DD1907" s="41"/>
      <c r="DE1907" s="41"/>
      <c r="DF1907" s="41"/>
      <c r="DG1907" s="41"/>
      <c r="DH1907" s="41"/>
      <c r="DI1907" s="41"/>
      <c r="DJ1907" s="41"/>
      <c r="DK1907" s="41"/>
      <c r="DL1907" s="41"/>
      <c r="DM1907" s="41"/>
      <c r="DN1907" s="41"/>
      <c r="DO1907" s="41"/>
      <c r="DP1907" s="41"/>
      <c r="DQ1907" s="41"/>
      <c r="DR1907" s="41"/>
      <c r="DS1907" s="41"/>
      <c r="DT1907" s="41"/>
      <c r="DU1907" s="41"/>
      <c r="DV1907" s="41"/>
      <c r="DW1907" s="41"/>
      <c r="DX1907" s="41"/>
      <c r="DY1907" s="41"/>
      <c r="DZ1907" s="41"/>
      <c r="EA1907" s="41"/>
      <c r="EB1907" s="41"/>
      <c r="EC1907" s="41"/>
      <c r="ED1907" s="41"/>
      <c r="EE1907" s="41"/>
      <c r="EF1907" s="41"/>
      <c r="EG1907" s="41"/>
      <c r="EH1907" s="41"/>
      <c r="EI1907" s="41"/>
      <c r="EJ1907" s="41"/>
      <c r="EK1907" s="41"/>
      <c r="EL1907" s="41"/>
      <c r="EM1907" s="41"/>
      <c r="EN1907" s="41"/>
      <c r="EO1907" s="41"/>
      <c r="EP1907" s="41"/>
      <c r="EQ1907" s="41"/>
      <c r="ER1907" s="41"/>
      <c r="ES1907" s="41"/>
      <c r="ET1907" s="41"/>
      <c r="EU1907" s="41"/>
      <c r="EV1907" s="41"/>
      <c r="EW1907" s="41"/>
      <c r="EX1907" s="41"/>
      <c r="EY1907" s="41"/>
      <c r="EZ1907" s="41"/>
      <c r="FA1907" s="41"/>
      <c r="FB1907" s="41"/>
      <c r="FC1907" s="41"/>
      <c r="FD1907" s="41"/>
      <c r="FE1907" s="41"/>
      <c r="FF1907" s="41"/>
      <c r="FG1907" s="41"/>
      <c r="FH1907" s="41"/>
      <c r="FI1907" s="41"/>
      <c r="FJ1907" s="41"/>
      <c r="FK1907" s="41"/>
      <c r="FL1907" s="41"/>
      <c r="FM1907" s="41"/>
      <c r="FN1907" s="41"/>
      <c r="FO1907" s="41"/>
      <c r="FP1907" s="41"/>
      <c r="FQ1907" s="41"/>
      <c r="FR1907" s="41"/>
      <c r="FS1907" s="41"/>
      <c r="FT1907" s="41"/>
      <c r="FU1907" s="41"/>
      <c r="FV1907" s="41"/>
      <c r="FW1907" s="41"/>
      <c r="FX1907" s="41"/>
      <c r="FY1907" s="41"/>
      <c r="FZ1907" s="41"/>
      <c r="GA1907" s="41"/>
      <c r="GB1907" s="41"/>
      <c r="GC1907" s="41"/>
      <c r="GD1907" s="41"/>
      <c r="GE1907" s="41"/>
      <c r="GF1907" s="41"/>
      <c r="GG1907" s="41"/>
      <c r="GH1907" s="41"/>
      <c r="GI1907" s="41"/>
      <c r="GJ1907" s="41"/>
      <c r="GK1907" s="41"/>
      <c r="GL1907" s="41"/>
      <c r="GM1907" s="41"/>
      <c r="GN1907" s="41"/>
      <c r="GO1907" s="41"/>
      <c r="GP1907" s="41"/>
      <c r="GQ1907" s="41"/>
      <c r="GR1907" s="41"/>
      <c r="GS1907" s="41"/>
      <c r="GT1907" s="41"/>
      <c r="GU1907" s="41"/>
      <c r="GV1907" s="41"/>
      <c r="GW1907" s="41"/>
      <c r="GX1907" s="41"/>
      <c r="GY1907" s="41"/>
      <c r="GZ1907" s="41"/>
      <c r="HA1907" s="41"/>
      <c r="HB1907" s="41"/>
      <c r="HC1907" s="41"/>
      <c r="HD1907" s="41"/>
      <c r="HE1907" s="41"/>
      <c r="HF1907" s="41"/>
      <c r="HG1907" s="41"/>
      <c r="HH1907" s="41"/>
      <c r="HI1907" s="41"/>
      <c r="HJ1907" s="41"/>
      <c r="HK1907" s="41"/>
      <c r="HL1907" s="41"/>
      <c r="HM1907" s="41"/>
      <c r="HN1907" s="41"/>
      <c r="HO1907" s="41"/>
      <c r="HP1907" s="41"/>
      <c r="HQ1907" s="41"/>
      <c r="HR1907" s="41"/>
      <c r="HS1907" s="41"/>
      <c r="HT1907" s="41"/>
      <c r="HU1907" s="41"/>
      <c r="HV1907" s="41"/>
      <c r="HW1907" s="41"/>
      <c r="HX1907" s="41"/>
      <c r="HY1907" s="41"/>
      <c r="HZ1907" s="41"/>
      <c r="IA1907" s="41"/>
      <c r="IB1907" s="41"/>
      <c r="IC1907" s="41"/>
      <c r="ID1907" s="41"/>
      <c r="IE1907" s="41"/>
      <c r="IF1907" s="41"/>
      <c r="IG1907" s="41"/>
      <c r="IH1907" s="41"/>
      <c r="II1907" s="41"/>
      <c r="IJ1907" s="41"/>
      <c r="IK1907" s="41"/>
      <c r="IL1907" s="41"/>
      <c r="IM1907" s="41"/>
      <c r="IN1907" s="41"/>
      <c r="IO1907" s="41"/>
      <c r="IP1907" s="41"/>
      <c r="IQ1907" s="41"/>
      <c r="IR1907" s="41"/>
      <c r="IS1907" s="41"/>
      <c r="IT1907" s="41"/>
      <c r="IU1907" s="41"/>
      <c r="IV1907" s="41"/>
      <c r="IW1907" s="41"/>
      <c r="IX1907" s="41"/>
    </row>
    <row r="1908" spans="1:258" s="50" customFormat="1" ht="15" thickBot="1">
      <c r="A1908" s="116">
        <v>5</v>
      </c>
      <c r="B1908" s="90"/>
      <c r="C1908" s="267" t="s">
        <v>145</v>
      </c>
      <c r="D1908" s="91"/>
      <c r="E1908" s="198"/>
      <c r="F1908" s="117"/>
      <c r="G1908" s="118"/>
      <c r="H1908" s="92">
        <f>SUM(H1899:H1906)</f>
        <v>0</v>
      </c>
      <c r="J1908" s="51"/>
      <c r="K1908" s="51"/>
      <c r="L1908" s="51"/>
      <c r="M1908" s="51"/>
      <c r="N1908" s="51"/>
      <c r="O1908" s="51"/>
      <c r="P1908" s="51"/>
    </row>
    <row r="1909" spans="1:258" s="50" customFormat="1" ht="15" thickTop="1">
      <c r="A1909" s="166"/>
      <c r="B1909" s="38"/>
      <c r="C1909" s="182"/>
      <c r="D1909" s="182"/>
      <c r="E1909" s="40"/>
      <c r="F1909" s="39"/>
      <c r="G1909" s="183"/>
      <c r="H1909" s="215"/>
      <c r="J1909" s="51"/>
      <c r="K1909" s="51"/>
      <c r="L1909" s="51"/>
      <c r="M1909" s="51"/>
      <c r="N1909" s="51"/>
      <c r="O1909" s="51"/>
      <c r="P1909" s="51"/>
    </row>
    <row r="1910" spans="1:258" s="50" customFormat="1">
      <c r="A1910" s="166"/>
      <c r="B1910" s="38"/>
      <c r="C1910" s="182"/>
      <c r="D1910" s="182"/>
      <c r="E1910" s="40"/>
      <c r="F1910" s="39"/>
      <c r="G1910" s="183"/>
      <c r="H1910" s="215"/>
      <c r="J1910" s="51"/>
      <c r="K1910" s="51"/>
      <c r="L1910" s="51"/>
      <c r="M1910" s="51"/>
      <c r="N1910" s="51"/>
      <c r="O1910" s="51"/>
      <c r="P1910" s="51"/>
    </row>
    <row r="1911" spans="1:258">
      <c r="H1911" s="216"/>
    </row>
    <row r="1912" spans="1:258" s="50" customFormat="1">
      <c r="A1912" s="93">
        <v>6</v>
      </c>
      <c r="B1912" s="85"/>
      <c r="C1912" s="163" t="s">
        <v>1002</v>
      </c>
      <c r="D1912" s="163"/>
      <c r="E1912" s="212"/>
      <c r="F1912" s="164"/>
      <c r="G1912" s="165"/>
      <c r="H1912" s="237"/>
      <c r="J1912" s="51"/>
      <c r="K1912" s="51"/>
      <c r="L1912" s="51"/>
      <c r="M1912" s="51"/>
      <c r="N1912" s="51"/>
      <c r="O1912" s="51"/>
      <c r="P1912" s="51"/>
    </row>
    <row r="1913" spans="1:258" s="50" customFormat="1">
      <c r="A1913" s="166"/>
      <c r="B1913" s="43"/>
      <c r="C1913" s="45"/>
      <c r="D1913" s="45"/>
      <c r="E1913" s="48"/>
      <c r="F1913" s="47"/>
      <c r="G1913" s="80"/>
      <c r="H1913" s="217"/>
      <c r="J1913" s="51"/>
      <c r="K1913" s="51"/>
      <c r="L1913" s="51"/>
      <c r="M1913" s="51"/>
      <c r="N1913" s="51"/>
      <c r="O1913" s="51"/>
      <c r="P1913" s="51"/>
    </row>
    <row r="1914" spans="1:258" s="50" customFormat="1">
      <c r="A1914" s="166"/>
      <c r="B1914" s="43"/>
      <c r="C1914" s="45" t="s">
        <v>1003</v>
      </c>
      <c r="D1914" s="45"/>
      <c r="E1914" s="48"/>
      <c r="F1914" s="47"/>
      <c r="G1914" s="80"/>
      <c r="H1914" s="217"/>
      <c r="J1914" s="51"/>
      <c r="K1914" s="51"/>
      <c r="L1914" s="51"/>
      <c r="M1914" s="51"/>
      <c r="N1914" s="51"/>
      <c r="O1914" s="51"/>
      <c r="P1914" s="51"/>
    </row>
    <row r="1915" spans="1:258" s="50" customFormat="1" ht="85.5">
      <c r="A1915" s="166"/>
      <c r="B1915" s="43"/>
      <c r="C1915" s="45" t="s">
        <v>1004</v>
      </c>
      <c r="D1915" s="45"/>
      <c r="E1915" s="48"/>
      <c r="F1915" s="47"/>
      <c r="G1915" s="80"/>
      <c r="H1915" s="217"/>
      <c r="J1915" s="51"/>
      <c r="K1915" s="51"/>
      <c r="L1915" s="51"/>
      <c r="M1915" s="51"/>
      <c r="N1915" s="51"/>
      <c r="O1915" s="51"/>
      <c r="P1915" s="51"/>
    </row>
    <row r="1916" spans="1:258" s="50" customFormat="1">
      <c r="A1916" s="166"/>
      <c r="B1916" s="43"/>
      <c r="C1916" s="45"/>
      <c r="D1916" s="45"/>
      <c r="E1916" s="48"/>
      <c r="F1916" s="47"/>
      <c r="G1916" s="80"/>
      <c r="H1916" s="217"/>
      <c r="J1916" s="51"/>
      <c r="K1916" s="51"/>
      <c r="L1916" s="51"/>
      <c r="M1916" s="51"/>
      <c r="N1916" s="51"/>
      <c r="O1916" s="51"/>
      <c r="P1916" s="51"/>
    </row>
    <row r="1917" spans="1:258" s="50" customFormat="1" ht="213.75">
      <c r="A1917" s="166"/>
      <c r="B1917" s="43"/>
      <c r="C1917" s="45" t="s">
        <v>1005</v>
      </c>
      <c r="D1917" s="45"/>
      <c r="E1917" s="48"/>
      <c r="F1917" s="47"/>
      <c r="G1917" s="80"/>
      <c r="H1917" s="217"/>
      <c r="J1917" s="51"/>
      <c r="K1917" s="51"/>
      <c r="L1917" s="51"/>
      <c r="M1917" s="51"/>
      <c r="N1917" s="51"/>
      <c r="O1917" s="51"/>
      <c r="P1917" s="51"/>
    </row>
    <row r="1918" spans="1:258" s="50" customFormat="1">
      <c r="A1918" s="166"/>
      <c r="B1918" s="43"/>
      <c r="C1918" s="45"/>
      <c r="D1918" s="45"/>
      <c r="E1918" s="48"/>
      <c r="F1918" s="47"/>
      <c r="G1918" s="80"/>
      <c r="H1918" s="217"/>
      <c r="J1918" s="51"/>
      <c r="K1918" s="51"/>
      <c r="L1918" s="51"/>
      <c r="M1918" s="51"/>
      <c r="N1918" s="51"/>
      <c r="O1918" s="51"/>
      <c r="P1918" s="51"/>
    </row>
    <row r="1919" spans="1:258" s="50" customFormat="1" ht="199.5">
      <c r="A1919" s="166"/>
      <c r="B1919" s="43"/>
      <c r="C1919" s="45" t="s">
        <v>1006</v>
      </c>
      <c r="D1919" s="45"/>
      <c r="E1919" s="48"/>
      <c r="F1919" s="47"/>
      <c r="G1919" s="80"/>
      <c r="H1919" s="217"/>
      <c r="J1919" s="51"/>
      <c r="K1919" s="51"/>
      <c r="L1919" s="51"/>
      <c r="M1919" s="51"/>
      <c r="N1919" s="51"/>
      <c r="O1919" s="51"/>
      <c r="P1919" s="51"/>
    </row>
    <row r="1920" spans="1:258" s="50" customFormat="1">
      <c r="A1920" s="166"/>
      <c r="B1920" s="43"/>
      <c r="C1920" s="45" t="s">
        <v>101</v>
      </c>
      <c r="D1920" s="45"/>
      <c r="E1920" s="48"/>
      <c r="F1920" s="47"/>
      <c r="G1920" s="80"/>
      <c r="H1920" s="217"/>
      <c r="J1920" s="51"/>
      <c r="K1920" s="51"/>
      <c r="L1920" s="51"/>
      <c r="M1920" s="51"/>
      <c r="N1920" s="51"/>
      <c r="O1920" s="51"/>
      <c r="P1920" s="51"/>
    </row>
    <row r="1921" spans="1:16" s="50" customFormat="1">
      <c r="A1921" s="166"/>
      <c r="B1921" s="43"/>
      <c r="C1921" s="45" t="s">
        <v>172</v>
      </c>
      <c r="D1921" s="45"/>
      <c r="E1921" s="48"/>
      <c r="F1921" s="47"/>
      <c r="G1921" s="80"/>
      <c r="H1921" s="217"/>
      <c r="J1921" s="51"/>
      <c r="K1921" s="51"/>
      <c r="L1921" s="51"/>
      <c r="M1921" s="51"/>
      <c r="N1921" s="51"/>
      <c r="O1921" s="51"/>
      <c r="P1921" s="51"/>
    </row>
    <row r="1922" spans="1:16" s="50" customFormat="1">
      <c r="A1922" s="166"/>
      <c r="B1922" s="43"/>
      <c r="C1922" s="45" t="s">
        <v>245</v>
      </c>
      <c r="D1922" s="45"/>
      <c r="E1922" s="48"/>
      <c r="F1922" s="47"/>
      <c r="G1922" s="80"/>
      <c r="H1922" s="217"/>
      <c r="J1922" s="51"/>
      <c r="K1922" s="51"/>
      <c r="L1922" s="51"/>
      <c r="M1922" s="51"/>
      <c r="N1922" s="51"/>
      <c r="O1922" s="51"/>
      <c r="P1922" s="51"/>
    </row>
    <row r="1923" spans="1:16" s="50" customFormat="1">
      <c r="A1923" s="166"/>
      <c r="B1923" s="43"/>
      <c r="C1923" s="45" t="s">
        <v>173</v>
      </c>
      <c r="D1923" s="45"/>
      <c r="E1923" s="48"/>
      <c r="F1923" s="47"/>
      <c r="G1923" s="80"/>
      <c r="H1923" s="217"/>
      <c r="J1923" s="51"/>
      <c r="K1923" s="51"/>
      <c r="L1923" s="51"/>
      <c r="M1923" s="51"/>
      <c r="N1923" s="51"/>
      <c r="O1923" s="51"/>
      <c r="P1923" s="51"/>
    </row>
    <row r="1924" spans="1:16" s="50" customFormat="1">
      <c r="A1924" s="166"/>
      <c r="B1924" s="43"/>
      <c r="C1924" s="45" t="s">
        <v>175</v>
      </c>
      <c r="D1924" s="45"/>
      <c r="E1924" s="48"/>
      <c r="F1924" s="47"/>
      <c r="G1924" s="80"/>
      <c r="H1924" s="217"/>
      <c r="J1924" s="51"/>
      <c r="K1924" s="51"/>
      <c r="L1924" s="51"/>
      <c r="M1924" s="51"/>
      <c r="N1924" s="51"/>
      <c r="O1924" s="51"/>
      <c r="P1924" s="51"/>
    </row>
    <row r="1925" spans="1:16" s="50" customFormat="1">
      <c r="A1925" s="166"/>
      <c r="B1925" s="43"/>
      <c r="C1925" s="45" t="s">
        <v>247</v>
      </c>
      <c r="D1925" s="45"/>
      <c r="E1925" s="48"/>
      <c r="F1925" s="47"/>
      <c r="G1925" s="80"/>
      <c r="H1925" s="217"/>
      <c r="J1925" s="51"/>
      <c r="K1925" s="51"/>
      <c r="L1925" s="51"/>
      <c r="M1925" s="51"/>
      <c r="N1925" s="51"/>
      <c r="O1925" s="51"/>
      <c r="P1925" s="51"/>
    </row>
    <row r="1926" spans="1:16" s="50" customFormat="1">
      <c r="A1926" s="166"/>
      <c r="B1926" s="43"/>
      <c r="C1926" s="45" t="s">
        <v>248</v>
      </c>
      <c r="D1926" s="45"/>
      <c r="E1926" s="48"/>
      <c r="F1926" s="47"/>
      <c r="G1926" s="80"/>
      <c r="H1926" s="217"/>
      <c r="J1926" s="51"/>
      <c r="K1926" s="51"/>
      <c r="L1926" s="51"/>
      <c r="M1926" s="51"/>
      <c r="N1926" s="51"/>
      <c r="O1926" s="51"/>
      <c r="P1926" s="51"/>
    </row>
    <row r="1927" spans="1:16" s="50" customFormat="1">
      <c r="A1927" s="166"/>
      <c r="B1927" s="43"/>
      <c r="C1927" s="45" t="s">
        <v>313</v>
      </c>
      <c r="D1927" s="45"/>
      <c r="E1927" s="48"/>
      <c r="F1927" s="47"/>
      <c r="G1927" s="80"/>
      <c r="H1927" s="217"/>
      <c r="J1927" s="51"/>
      <c r="K1927" s="51"/>
      <c r="L1927" s="51"/>
      <c r="M1927" s="51"/>
      <c r="N1927" s="51"/>
      <c r="O1927" s="51"/>
      <c r="P1927" s="51"/>
    </row>
    <row r="1928" spans="1:16" s="50" customFormat="1" ht="28.5">
      <c r="A1928" s="166"/>
      <c r="B1928" s="43"/>
      <c r="C1928" s="45" t="s">
        <v>177</v>
      </c>
      <c r="D1928" s="45"/>
      <c r="E1928" s="48"/>
      <c r="F1928" s="47"/>
      <c r="G1928" s="80"/>
      <c r="H1928" s="217"/>
      <c r="J1928" s="51"/>
      <c r="K1928" s="51"/>
      <c r="L1928" s="51"/>
      <c r="M1928" s="51"/>
      <c r="N1928" s="51"/>
      <c r="O1928" s="51"/>
      <c r="P1928" s="51"/>
    </row>
    <row r="1929" spans="1:16" s="50" customFormat="1">
      <c r="A1929" s="166"/>
      <c r="B1929" s="43"/>
      <c r="C1929" s="45" t="s">
        <v>178</v>
      </c>
      <c r="D1929" s="45"/>
      <c r="E1929" s="48"/>
      <c r="F1929" s="47"/>
      <c r="G1929" s="80"/>
      <c r="H1929" s="217"/>
      <c r="J1929" s="51"/>
      <c r="K1929" s="51"/>
      <c r="L1929" s="51"/>
      <c r="M1929" s="51"/>
      <c r="N1929" s="51"/>
      <c r="O1929" s="51"/>
      <c r="P1929" s="51"/>
    </row>
    <row r="1930" spans="1:16" s="50" customFormat="1">
      <c r="A1930" s="166"/>
      <c r="B1930" s="43"/>
      <c r="C1930" s="45" t="s">
        <v>314</v>
      </c>
      <c r="D1930" s="45"/>
      <c r="E1930" s="48"/>
      <c r="F1930" s="47"/>
      <c r="G1930" s="80"/>
      <c r="H1930" s="217"/>
      <c r="J1930" s="51"/>
      <c r="K1930" s="51"/>
      <c r="L1930" s="51"/>
      <c r="M1930" s="51"/>
      <c r="N1930" s="51"/>
      <c r="O1930" s="51"/>
      <c r="P1930" s="51"/>
    </row>
    <row r="1931" spans="1:16" s="50" customFormat="1" ht="28.5">
      <c r="A1931" s="166"/>
      <c r="B1931" s="43"/>
      <c r="C1931" s="45" t="s">
        <v>315</v>
      </c>
      <c r="D1931" s="45"/>
      <c r="E1931" s="48"/>
      <c r="F1931" s="47"/>
      <c r="G1931" s="80"/>
      <c r="H1931" s="217"/>
      <c r="J1931" s="51"/>
      <c r="K1931" s="51"/>
      <c r="L1931" s="51"/>
      <c r="M1931" s="51"/>
      <c r="N1931" s="51"/>
      <c r="O1931" s="51"/>
      <c r="P1931" s="51"/>
    </row>
    <row r="1932" spans="1:16" s="50" customFormat="1" ht="28.5">
      <c r="A1932" s="166"/>
      <c r="B1932" s="43"/>
      <c r="C1932" s="45" t="s">
        <v>316</v>
      </c>
      <c r="D1932" s="45"/>
      <c r="E1932" s="48"/>
      <c r="F1932" s="47"/>
      <c r="G1932" s="80"/>
      <c r="H1932" s="217"/>
      <c r="J1932" s="51"/>
      <c r="K1932" s="51"/>
      <c r="L1932" s="51"/>
      <c r="M1932" s="51"/>
      <c r="N1932" s="51"/>
      <c r="O1932" s="51"/>
      <c r="P1932" s="51"/>
    </row>
    <row r="1933" spans="1:16" s="50" customFormat="1" ht="28.5">
      <c r="A1933" s="166"/>
      <c r="B1933" s="43"/>
      <c r="C1933" s="45" t="s">
        <v>180</v>
      </c>
      <c r="D1933" s="45"/>
      <c r="E1933" s="48"/>
      <c r="F1933" s="47"/>
      <c r="G1933" s="80"/>
      <c r="H1933" s="217"/>
      <c r="J1933" s="51"/>
      <c r="K1933" s="51"/>
      <c r="L1933" s="51"/>
      <c r="M1933" s="51"/>
      <c r="N1933" s="51"/>
      <c r="O1933" s="51"/>
      <c r="P1933" s="51"/>
    </row>
    <row r="1934" spans="1:16" s="50" customFormat="1">
      <c r="A1934" s="166"/>
      <c r="B1934" s="43"/>
      <c r="C1934" s="45" t="s">
        <v>181</v>
      </c>
      <c r="D1934" s="45"/>
      <c r="E1934" s="48"/>
      <c r="F1934" s="47"/>
      <c r="G1934" s="80"/>
      <c r="H1934" s="217"/>
      <c r="J1934" s="51"/>
      <c r="K1934" s="51"/>
      <c r="L1934" s="51"/>
      <c r="M1934" s="51"/>
      <c r="N1934" s="51"/>
      <c r="O1934" s="51"/>
      <c r="P1934" s="51"/>
    </row>
    <row r="1935" spans="1:16" s="50" customFormat="1" ht="42.75">
      <c r="A1935" s="166"/>
      <c r="B1935" s="43"/>
      <c r="C1935" s="45" t="s">
        <v>182</v>
      </c>
      <c r="D1935" s="45"/>
      <c r="E1935" s="48"/>
      <c r="F1935" s="47"/>
      <c r="G1935" s="80"/>
      <c r="H1935" s="217"/>
      <c r="J1935" s="51"/>
      <c r="K1935" s="51"/>
      <c r="L1935" s="51"/>
      <c r="M1935" s="51"/>
      <c r="N1935" s="51"/>
      <c r="O1935" s="51"/>
      <c r="P1935" s="51"/>
    </row>
    <row r="1936" spans="1:16" s="50" customFormat="1" ht="71.25">
      <c r="A1936" s="166"/>
      <c r="B1936" s="43"/>
      <c r="C1936" s="45" t="s">
        <v>184</v>
      </c>
      <c r="D1936" s="45"/>
      <c r="E1936" s="48"/>
      <c r="F1936" s="47"/>
      <c r="G1936" s="80"/>
      <c r="H1936" s="217"/>
      <c r="J1936" s="51"/>
      <c r="K1936" s="51"/>
      <c r="L1936" s="51"/>
      <c r="M1936" s="51"/>
      <c r="N1936" s="51"/>
      <c r="O1936" s="51"/>
      <c r="P1936" s="51"/>
    </row>
    <row r="1937" spans="1:258" s="50" customFormat="1">
      <c r="A1937" s="166"/>
      <c r="B1937" s="43"/>
      <c r="C1937" s="45" t="s">
        <v>1011</v>
      </c>
      <c r="D1937" s="45"/>
      <c r="E1937" s="48"/>
      <c r="F1937" s="47"/>
      <c r="G1937" s="80"/>
      <c r="H1937" s="217"/>
      <c r="J1937" s="51"/>
      <c r="K1937" s="51"/>
      <c r="L1937" s="51"/>
      <c r="M1937" s="51"/>
      <c r="N1937" s="51"/>
      <c r="O1937" s="51"/>
      <c r="P1937" s="51"/>
    </row>
    <row r="1938" spans="1:258" s="50" customFormat="1" ht="156.75">
      <c r="A1938" s="166"/>
      <c r="B1938" s="43">
        <v>1</v>
      </c>
      <c r="C1938" s="45" t="s">
        <v>1008</v>
      </c>
      <c r="D1938" s="45"/>
      <c r="E1938" s="48">
        <v>1401</v>
      </c>
      <c r="F1938" s="47" t="s">
        <v>13</v>
      </c>
      <c r="G1938" s="80"/>
      <c r="H1938" s="217">
        <f>+E1938*G1938</f>
        <v>0</v>
      </c>
      <c r="J1938" s="51"/>
      <c r="K1938" s="51"/>
      <c r="L1938" s="51"/>
      <c r="M1938" s="51"/>
      <c r="N1938" s="51"/>
      <c r="O1938" s="51"/>
      <c r="P1938" s="51"/>
    </row>
    <row r="1939" spans="1:258" s="50" customFormat="1">
      <c r="A1939" s="166"/>
      <c r="B1939" s="43"/>
      <c r="C1939" s="45"/>
      <c r="D1939" s="45"/>
      <c r="E1939" s="48"/>
      <c r="F1939" s="47"/>
      <c r="G1939" s="80"/>
      <c r="H1939" s="217"/>
      <c r="J1939" s="51"/>
      <c r="K1939" s="51"/>
      <c r="L1939" s="51"/>
      <c r="M1939" s="51"/>
      <c r="N1939" s="51"/>
      <c r="O1939" s="51"/>
      <c r="P1939" s="51"/>
    </row>
    <row r="1940" spans="1:258" s="50" customFormat="1">
      <c r="A1940" s="166"/>
      <c r="B1940" s="43"/>
      <c r="C1940" s="45" t="s">
        <v>1012</v>
      </c>
      <c r="D1940" s="45"/>
      <c r="E1940" s="48"/>
      <c r="F1940" s="47"/>
      <c r="G1940" s="80"/>
      <c r="H1940" s="217"/>
      <c r="J1940" s="51"/>
      <c r="K1940" s="51"/>
      <c r="L1940" s="51"/>
      <c r="M1940" s="51"/>
      <c r="N1940" s="51"/>
      <c r="O1940" s="51"/>
      <c r="P1940" s="51"/>
    </row>
    <row r="1941" spans="1:258" s="50" customFormat="1" ht="142.5">
      <c r="A1941" s="166"/>
      <c r="B1941" s="43">
        <v>1</v>
      </c>
      <c r="C1941" s="45" t="s">
        <v>1013</v>
      </c>
      <c r="D1941" s="45"/>
      <c r="E1941" s="48">
        <v>85</v>
      </c>
      <c r="F1941" s="47" t="s">
        <v>13</v>
      </c>
      <c r="G1941" s="80"/>
      <c r="H1941" s="217">
        <f>+E1941*G1941</f>
        <v>0</v>
      </c>
      <c r="J1941" s="51"/>
      <c r="K1941" s="51"/>
      <c r="L1941" s="51"/>
      <c r="M1941" s="51"/>
      <c r="N1941" s="51"/>
      <c r="O1941" s="51"/>
      <c r="P1941" s="51"/>
    </row>
    <row r="1942" spans="1:258" s="50" customFormat="1">
      <c r="A1942" s="166"/>
      <c r="B1942" s="43"/>
      <c r="C1942" s="45"/>
      <c r="D1942" s="45"/>
      <c r="E1942" s="48"/>
      <c r="F1942" s="47"/>
      <c r="G1942" s="80"/>
      <c r="H1942" s="217"/>
      <c r="J1942" s="51"/>
      <c r="K1942" s="51"/>
      <c r="L1942" s="51"/>
      <c r="M1942" s="51"/>
      <c r="N1942" s="51"/>
      <c r="O1942" s="51"/>
      <c r="P1942" s="51"/>
    </row>
    <row r="1943" spans="1:258" s="50" customFormat="1">
      <c r="A1943" s="166"/>
      <c r="B1943" s="43"/>
      <c r="C1943" s="45"/>
      <c r="D1943" s="45"/>
      <c r="E1943" s="48"/>
      <c r="F1943" s="47"/>
      <c r="G1943" s="80"/>
      <c r="H1943" s="217"/>
      <c r="J1943" s="51"/>
      <c r="K1943" s="51"/>
      <c r="L1943" s="51"/>
      <c r="M1943" s="51"/>
      <c r="N1943" s="51"/>
      <c r="O1943" s="51"/>
      <c r="P1943" s="51"/>
    </row>
    <row r="1944" spans="1:258" s="50" customFormat="1">
      <c r="A1944" s="166"/>
      <c r="B1944" s="43"/>
      <c r="C1944" s="45" t="s">
        <v>1007</v>
      </c>
      <c r="D1944" s="45"/>
      <c r="E1944" s="48"/>
      <c r="F1944" s="47"/>
      <c r="G1944" s="80"/>
      <c r="H1944" s="217"/>
      <c r="J1944" s="51"/>
      <c r="K1944" s="51"/>
      <c r="L1944" s="51"/>
      <c r="M1944" s="51"/>
      <c r="N1944" s="51"/>
      <c r="O1944" s="51"/>
      <c r="P1944" s="51"/>
    </row>
    <row r="1945" spans="1:258" s="50" customFormat="1" ht="198.75" customHeight="1">
      <c r="A1945" s="166"/>
      <c r="B1945" s="44">
        <v>2</v>
      </c>
      <c r="C1945" s="174" t="s">
        <v>1009</v>
      </c>
      <c r="E1945" s="48">
        <v>70</v>
      </c>
      <c r="F1945" s="47" t="s">
        <v>13</v>
      </c>
      <c r="G1945" s="80"/>
      <c r="H1945" s="217">
        <f>+E1945*G1945</f>
        <v>0</v>
      </c>
      <c r="J1945" s="51"/>
      <c r="K1945" s="184"/>
      <c r="L1945" s="51"/>
      <c r="M1945" s="51"/>
      <c r="N1945" s="51"/>
      <c r="O1945" s="51"/>
      <c r="P1945" s="51"/>
    </row>
    <row r="1946" spans="1:258" s="50" customFormat="1">
      <c r="A1946" s="166"/>
      <c r="B1946" s="44"/>
      <c r="C1946" s="174"/>
      <c r="E1946" s="48"/>
      <c r="F1946" s="47"/>
      <c r="G1946" s="80"/>
      <c r="H1946" s="217"/>
      <c r="J1946" s="51"/>
      <c r="K1946" s="184"/>
      <c r="L1946" s="51"/>
      <c r="M1946" s="51"/>
      <c r="N1946" s="51"/>
      <c r="O1946" s="51"/>
      <c r="P1946" s="51"/>
    </row>
    <row r="1947" spans="1:258" s="50" customFormat="1">
      <c r="A1947" s="166"/>
      <c r="B1947" s="44"/>
      <c r="C1947" s="45"/>
      <c r="D1947" s="45"/>
      <c r="E1947" s="48"/>
      <c r="F1947" s="47"/>
      <c r="G1947" s="80"/>
      <c r="H1947" s="217"/>
      <c r="J1947" s="42"/>
      <c r="K1947" s="42"/>
      <c r="L1947" s="42"/>
      <c r="M1947" s="42"/>
      <c r="N1947" s="42"/>
      <c r="O1947" s="42"/>
      <c r="P1947" s="42"/>
      <c r="Q1947" s="41"/>
      <c r="R1947" s="41"/>
      <c r="S1947" s="41"/>
      <c r="T1947" s="41"/>
      <c r="U1947" s="41"/>
      <c r="V1947" s="41"/>
      <c r="W1947" s="41"/>
      <c r="X1947" s="41"/>
      <c r="Y1947" s="41"/>
      <c r="Z1947" s="41"/>
      <c r="AA1947" s="41"/>
      <c r="AB1947" s="41"/>
      <c r="AC1947" s="41"/>
      <c r="AD1947" s="41"/>
      <c r="AE1947" s="41"/>
      <c r="AF1947" s="41"/>
      <c r="AG1947" s="41"/>
      <c r="AH1947" s="41"/>
      <c r="AI1947" s="41"/>
      <c r="AJ1947" s="41"/>
      <c r="AK1947" s="41"/>
      <c r="AL1947" s="41"/>
      <c r="AM1947" s="41"/>
      <c r="AN1947" s="41"/>
      <c r="AO1947" s="41"/>
      <c r="AP1947" s="41"/>
      <c r="AQ1947" s="41"/>
      <c r="AR1947" s="41"/>
      <c r="AS1947" s="41"/>
      <c r="AT1947" s="41"/>
      <c r="AU1947" s="41"/>
      <c r="AV1947" s="41"/>
      <c r="AW1947" s="41"/>
      <c r="AX1947" s="41"/>
      <c r="AY1947" s="41"/>
      <c r="AZ1947" s="41"/>
      <c r="BA1947" s="41"/>
      <c r="BB1947" s="41"/>
      <c r="BC1947" s="41"/>
      <c r="BD1947" s="41"/>
      <c r="BE1947" s="41"/>
      <c r="BF1947" s="41"/>
      <c r="BG1947" s="41"/>
      <c r="BH1947" s="41"/>
      <c r="BI1947" s="41"/>
      <c r="BJ1947" s="41"/>
      <c r="BK1947" s="41"/>
      <c r="BL1947" s="41"/>
      <c r="BM1947" s="41"/>
      <c r="BN1947" s="41"/>
      <c r="BO1947" s="41"/>
      <c r="BP1947" s="41"/>
      <c r="BQ1947" s="41"/>
      <c r="BR1947" s="41"/>
      <c r="BS1947" s="41"/>
      <c r="BT1947" s="41"/>
      <c r="BU1947" s="41"/>
      <c r="BV1947" s="41"/>
      <c r="BW1947" s="41"/>
      <c r="BX1947" s="41"/>
      <c r="BY1947" s="41"/>
      <c r="BZ1947" s="41"/>
      <c r="CA1947" s="41"/>
      <c r="CB1947" s="41"/>
      <c r="CC1947" s="41"/>
      <c r="CD1947" s="41"/>
      <c r="CE1947" s="41"/>
      <c r="CF1947" s="41"/>
      <c r="CG1947" s="41"/>
      <c r="CH1947" s="41"/>
      <c r="CI1947" s="41"/>
      <c r="CJ1947" s="41"/>
      <c r="CK1947" s="41"/>
      <c r="CL1947" s="41"/>
      <c r="CM1947" s="41"/>
      <c r="CN1947" s="41"/>
      <c r="CO1947" s="41"/>
      <c r="CP1947" s="41"/>
      <c r="CQ1947" s="41"/>
      <c r="CR1947" s="41"/>
      <c r="CS1947" s="41"/>
      <c r="CT1947" s="41"/>
      <c r="CU1947" s="41"/>
      <c r="CV1947" s="41"/>
      <c r="CW1947" s="41"/>
      <c r="CX1947" s="41"/>
      <c r="CY1947" s="41"/>
      <c r="CZ1947" s="41"/>
      <c r="DA1947" s="41"/>
      <c r="DB1947" s="41"/>
      <c r="DC1947" s="41"/>
      <c r="DD1947" s="41"/>
      <c r="DE1947" s="41"/>
      <c r="DF1947" s="41"/>
      <c r="DG1947" s="41"/>
      <c r="DH1947" s="41"/>
      <c r="DI1947" s="41"/>
      <c r="DJ1947" s="41"/>
      <c r="DK1947" s="41"/>
      <c r="DL1947" s="41"/>
      <c r="DM1947" s="41"/>
      <c r="DN1947" s="41"/>
      <c r="DO1947" s="41"/>
      <c r="DP1947" s="41"/>
      <c r="DQ1947" s="41"/>
      <c r="DR1947" s="41"/>
      <c r="DS1947" s="41"/>
      <c r="DT1947" s="41"/>
      <c r="DU1947" s="41"/>
      <c r="DV1947" s="41"/>
      <c r="DW1947" s="41"/>
      <c r="DX1947" s="41"/>
      <c r="DY1947" s="41"/>
      <c r="DZ1947" s="41"/>
      <c r="EA1947" s="41"/>
      <c r="EB1947" s="41"/>
      <c r="EC1947" s="41"/>
      <c r="ED1947" s="41"/>
      <c r="EE1947" s="41"/>
      <c r="EF1947" s="41"/>
      <c r="EG1947" s="41"/>
      <c r="EH1947" s="41"/>
      <c r="EI1947" s="41"/>
      <c r="EJ1947" s="41"/>
      <c r="EK1947" s="41"/>
      <c r="EL1947" s="41"/>
      <c r="EM1947" s="41"/>
      <c r="EN1947" s="41"/>
      <c r="EO1947" s="41"/>
      <c r="EP1947" s="41"/>
      <c r="EQ1947" s="41"/>
      <c r="ER1947" s="41"/>
      <c r="ES1947" s="41"/>
      <c r="ET1947" s="41"/>
      <c r="EU1947" s="41"/>
      <c r="EV1947" s="41"/>
      <c r="EW1947" s="41"/>
      <c r="EX1947" s="41"/>
      <c r="EY1947" s="41"/>
      <c r="EZ1947" s="41"/>
      <c r="FA1947" s="41"/>
      <c r="FB1947" s="41"/>
      <c r="FC1947" s="41"/>
      <c r="FD1947" s="41"/>
      <c r="FE1947" s="41"/>
      <c r="FF1947" s="41"/>
      <c r="FG1947" s="41"/>
      <c r="FH1947" s="41"/>
      <c r="FI1947" s="41"/>
      <c r="FJ1947" s="41"/>
      <c r="FK1947" s="41"/>
      <c r="FL1947" s="41"/>
      <c r="FM1947" s="41"/>
      <c r="FN1947" s="41"/>
      <c r="FO1947" s="41"/>
      <c r="FP1947" s="41"/>
      <c r="FQ1947" s="41"/>
      <c r="FR1947" s="41"/>
      <c r="FS1947" s="41"/>
      <c r="FT1947" s="41"/>
      <c r="FU1947" s="41"/>
      <c r="FV1947" s="41"/>
      <c r="FW1947" s="41"/>
      <c r="FX1947" s="41"/>
      <c r="FY1947" s="41"/>
      <c r="FZ1947" s="41"/>
      <c r="GA1947" s="41"/>
      <c r="GB1947" s="41"/>
      <c r="GC1947" s="41"/>
      <c r="GD1947" s="41"/>
      <c r="GE1947" s="41"/>
      <c r="GF1947" s="41"/>
      <c r="GG1947" s="41"/>
      <c r="GH1947" s="41"/>
      <c r="GI1947" s="41"/>
      <c r="GJ1947" s="41"/>
      <c r="GK1947" s="41"/>
      <c r="GL1947" s="41"/>
      <c r="GM1947" s="41"/>
      <c r="GN1947" s="41"/>
      <c r="GO1947" s="41"/>
      <c r="GP1947" s="41"/>
      <c r="GQ1947" s="41"/>
      <c r="GR1947" s="41"/>
      <c r="GS1947" s="41"/>
      <c r="GT1947" s="41"/>
      <c r="GU1947" s="41"/>
      <c r="GV1947" s="41"/>
      <c r="GW1947" s="41"/>
      <c r="GX1947" s="41"/>
      <c r="GY1947" s="41"/>
      <c r="GZ1947" s="41"/>
      <c r="HA1947" s="41"/>
      <c r="HB1947" s="41"/>
      <c r="HC1947" s="41"/>
      <c r="HD1947" s="41"/>
      <c r="HE1947" s="41"/>
      <c r="HF1947" s="41"/>
      <c r="HG1947" s="41"/>
      <c r="HH1947" s="41"/>
      <c r="HI1947" s="41"/>
      <c r="HJ1947" s="41"/>
      <c r="HK1947" s="41"/>
      <c r="HL1947" s="41"/>
      <c r="HM1947" s="41"/>
      <c r="HN1947" s="41"/>
      <c r="HO1947" s="41"/>
      <c r="HP1947" s="41"/>
      <c r="HQ1947" s="41"/>
      <c r="HR1947" s="41"/>
      <c r="HS1947" s="41"/>
      <c r="HT1947" s="41"/>
      <c r="HU1947" s="41"/>
      <c r="HV1947" s="41"/>
      <c r="HW1947" s="41"/>
      <c r="HX1947" s="41"/>
      <c r="HY1947" s="41"/>
      <c r="HZ1947" s="41"/>
      <c r="IA1947" s="41"/>
      <c r="IB1947" s="41"/>
      <c r="IC1947" s="41"/>
      <c r="ID1947" s="41"/>
      <c r="IE1947" s="41"/>
      <c r="IF1947" s="41"/>
      <c r="IG1947" s="41"/>
      <c r="IH1947" s="41"/>
      <c r="II1947" s="41"/>
      <c r="IJ1947" s="41"/>
      <c r="IK1947" s="41"/>
      <c r="IL1947" s="41"/>
      <c r="IM1947" s="41"/>
      <c r="IN1947" s="41"/>
      <c r="IO1947" s="41"/>
      <c r="IP1947" s="41"/>
      <c r="IQ1947" s="41"/>
      <c r="IR1947" s="41"/>
      <c r="IS1947" s="41"/>
      <c r="IT1947" s="41"/>
      <c r="IU1947" s="41"/>
      <c r="IV1947" s="41"/>
      <c r="IW1947" s="41"/>
      <c r="IX1947" s="41"/>
    </row>
    <row r="1948" spans="1:258" s="50" customFormat="1" ht="15" thickBot="1">
      <c r="A1948" s="116">
        <v>6</v>
      </c>
      <c r="B1948" s="90"/>
      <c r="C1948" s="267" t="s">
        <v>1010</v>
      </c>
      <c r="D1948" s="91"/>
      <c r="E1948" s="198"/>
      <c r="F1948" s="117"/>
      <c r="G1948" s="118"/>
      <c r="H1948" s="92">
        <f>SUM(H1938:H1946)</f>
        <v>0</v>
      </c>
      <c r="J1948" s="51"/>
      <c r="K1948" s="51"/>
      <c r="L1948" s="51"/>
      <c r="M1948" s="51"/>
      <c r="N1948" s="51"/>
      <c r="O1948" s="51"/>
      <c r="P1948" s="51"/>
    </row>
    <row r="1949" spans="1:258" ht="15" thickTop="1">
      <c r="H1949" s="216"/>
    </row>
    <row r="1950" spans="1:258" s="50" customFormat="1">
      <c r="A1950" s="93">
        <v>7</v>
      </c>
      <c r="B1950" s="85"/>
      <c r="C1950" s="163" t="s">
        <v>147</v>
      </c>
      <c r="D1950" s="163"/>
      <c r="E1950" s="212"/>
      <c r="F1950" s="164"/>
      <c r="G1950" s="165"/>
      <c r="H1950" s="237"/>
      <c r="J1950" s="51"/>
      <c r="K1950" s="51"/>
      <c r="L1950" s="51"/>
      <c r="M1950" s="51"/>
      <c r="N1950" s="51"/>
      <c r="O1950" s="51"/>
      <c r="P1950" s="51"/>
    </row>
    <row r="1951" spans="1:258" s="50" customFormat="1">
      <c r="A1951" s="166"/>
      <c r="B1951" s="43"/>
      <c r="C1951" s="45"/>
      <c r="D1951" s="45"/>
      <c r="E1951" s="48"/>
      <c r="F1951" s="47"/>
      <c r="G1951" s="80"/>
      <c r="H1951" s="217"/>
      <c r="J1951" s="51"/>
      <c r="K1951" s="51"/>
      <c r="L1951" s="51"/>
      <c r="M1951" s="51"/>
      <c r="N1951" s="51"/>
      <c r="O1951" s="51"/>
      <c r="P1951" s="51"/>
    </row>
    <row r="1952" spans="1:258" s="50" customFormat="1">
      <c r="A1952" s="166"/>
      <c r="B1952" s="43"/>
      <c r="C1952" s="45" t="s">
        <v>306</v>
      </c>
      <c r="D1952" s="45"/>
      <c r="E1952" s="48"/>
      <c r="F1952" s="47"/>
      <c r="G1952" s="80"/>
      <c r="H1952" s="217"/>
      <c r="J1952" s="51"/>
      <c r="K1952" s="51"/>
      <c r="L1952" s="51"/>
      <c r="M1952" s="51"/>
      <c r="N1952" s="51"/>
      <c r="O1952" s="51"/>
      <c r="P1952" s="51"/>
    </row>
    <row r="1953" spans="1:16" s="50" customFormat="1">
      <c r="A1953" s="166"/>
      <c r="B1953" s="43"/>
      <c r="C1953" s="45" t="s">
        <v>165</v>
      </c>
      <c r="D1953" s="45"/>
      <c r="E1953" s="48"/>
      <c r="F1953" s="47"/>
      <c r="G1953" s="80"/>
      <c r="H1953" s="217"/>
      <c r="J1953" s="51"/>
      <c r="K1953" s="51"/>
      <c r="L1953" s="51"/>
      <c r="M1953" s="51"/>
      <c r="N1953" s="51"/>
      <c r="O1953" s="51"/>
      <c r="P1953" s="51"/>
    </row>
    <row r="1954" spans="1:16" s="50" customFormat="1" ht="57">
      <c r="A1954" s="166"/>
      <c r="B1954" s="43"/>
      <c r="C1954" s="45" t="s">
        <v>307</v>
      </c>
      <c r="D1954" s="45"/>
      <c r="E1954" s="48"/>
      <c r="F1954" s="47"/>
      <c r="G1954" s="80"/>
      <c r="H1954" s="217"/>
      <c r="J1954" s="51"/>
      <c r="K1954" s="51"/>
      <c r="L1954" s="51"/>
      <c r="M1954" s="51"/>
      <c r="N1954" s="51"/>
      <c r="O1954" s="51"/>
      <c r="P1954" s="51"/>
    </row>
    <row r="1955" spans="1:16" s="50" customFormat="1" ht="57">
      <c r="A1955" s="166"/>
      <c r="B1955" s="43"/>
      <c r="C1955" s="45" t="s">
        <v>308</v>
      </c>
      <c r="D1955" s="45"/>
      <c r="E1955" s="48"/>
      <c r="F1955" s="47"/>
      <c r="G1955" s="80"/>
      <c r="H1955" s="217"/>
      <c r="J1955" s="51"/>
      <c r="K1955" s="51"/>
      <c r="L1955" s="51"/>
      <c r="M1955" s="51"/>
      <c r="N1955" s="51"/>
      <c r="O1955" s="51"/>
      <c r="P1955" s="51"/>
    </row>
    <row r="1956" spans="1:16" s="50" customFormat="1" ht="28.5">
      <c r="A1956" s="166"/>
      <c r="B1956" s="43"/>
      <c r="C1956" s="45" t="s">
        <v>309</v>
      </c>
      <c r="D1956" s="45"/>
      <c r="E1956" s="48"/>
      <c r="F1956" s="47"/>
      <c r="G1956" s="80"/>
      <c r="H1956" s="217"/>
      <c r="J1956" s="51"/>
      <c r="K1956" s="51"/>
      <c r="L1956" s="51"/>
      <c r="M1956" s="51"/>
      <c r="N1956" s="51"/>
      <c r="O1956" s="51"/>
      <c r="P1956" s="51"/>
    </row>
    <row r="1957" spans="1:16" s="50" customFormat="1" ht="57">
      <c r="A1957" s="166"/>
      <c r="B1957" s="43"/>
      <c r="C1957" s="45" t="s">
        <v>310</v>
      </c>
      <c r="D1957" s="45"/>
      <c r="E1957" s="48"/>
      <c r="F1957" s="47"/>
      <c r="G1957" s="80"/>
      <c r="H1957" s="217"/>
      <c r="J1957" s="51"/>
      <c r="K1957" s="51"/>
      <c r="L1957" s="51"/>
      <c r="M1957" s="51"/>
      <c r="N1957" s="51"/>
      <c r="O1957" s="51"/>
      <c r="P1957" s="51"/>
    </row>
    <row r="1958" spans="1:16" s="50" customFormat="1" ht="99.75">
      <c r="A1958" s="166"/>
      <c r="B1958" s="43"/>
      <c r="C1958" s="45" t="s">
        <v>311</v>
      </c>
      <c r="D1958" s="45"/>
      <c r="E1958" s="48"/>
      <c r="F1958" s="47"/>
      <c r="G1958" s="80"/>
      <c r="H1958" s="217"/>
      <c r="J1958" s="51"/>
      <c r="K1958" s="51"/>
      <c r="L1958" s="51"/>
      <c r="M1958" s="51"/>
      <c r="N1958" s="51"/>
      <c r="O1958" s="51"/>
      <c r="P1958" s="51"/>
    </row>
    <row r="1959" spans="1:16" s="50" customFormat="1" ht="71.25">
      <c r="A1959" s="166"/>
      <c r="B1959" s="43"/>
      <c r="C1959" s="45" t="s">
        <v>312</v>
      </c>
      <c r="D1959" s="45"/>
      <c r="E1959" s="48"/>
      <c r="F1959" s="47"/>
      <c r="G1959" s="80"/>
      <c r="H1959" s="217"/>
      <c r="J1959" s="51"/>
      <c r="K1959" s="51"/>
      <c r="L1959" s="51"/>
      <c r="M1959" s="51"/>
      <c r="N1959" s="51"/>
      <c r="O1959" s="51"/>
      <c r="P1959" s="51"/>
    </row>
    <row r="1960" spans="1:16" s="50" customFormat="1">
      <c r="A1960" s="166"/>
      <c r="B1960" s="43"/>
      <c r="C1960" s="45" t="s">
        <v>101</v>
      </c>
      <c r="D1960" s="45"/>
      <c r="E1960" s="48"/>
      <c r="F1960" s="47"/>
      <c r="G1960" s="80"/>
      <c r="H1960" s="217"/>
      <c r="J1960" s="51"/>
      <c r="K1960" s="51"/>
      <c r="L1960" s="51"/>
      <c r="M1960" s="51"/>
      <c r="N1960" s="51"/>
      <c r="O1960" s="51"/>
      <c r="P1960" s="51"/>
    </row>
    <row r="1961" spans="1:16" s="50" customFormat="1">
      <c r="A1961" s="166"/>
      <c r="B1961" s="43"/>
      <c r="C1961" s="45" t="s">
        <v>172</v>
      </c>
      <c r="D1961" s="45"/>
      <c r="E1961" s="48"/>
      <c r="F1961" s="47"/>
      <c r="G1961" s="80"/>
      <c r="H1961" s="217"/>
      <c r="J1961" s="51"/>
      <c r="K1961" s="51"/>
      <c r="L1961" s="51"/>
      <c r="M1961" s="51"/>
      <c r="N1961" s="51"/>
      <c r="O1961" s="51"/>
      <c r="P1961" s="51"/>
    </row>
    <row r="1962" spans="1:16" s="50" customFormat="1">
      <c r="A1962" s="166"/>
      <c r="B1962" s="43"/>
      <c r="C1962" s="45" t="s">
        <v>245</v>
      </c>
      <c r="D1962" s="45"/>
      <c r="E1962" s="48"/>
      <c r="F1962" s="47"/>
      <c r="G1962" s="80"/>
      <c r="H1962" s="217"/>
      <c r="J1962" s="51"/>
      <c r="K1962" s="51"/>
      <c r="L1962" s="51"/>
      <c r="M1962" s="51"/>
      <c r="N1962" s="51"/>
      <c r="O1962" s="51"/>
      <c r="P1962" s="51"/>
    </row>
    <row r="1963" spans="1:16" s="50" customFormat="1">
      <c r="A1963" s="166"/>
      <c r="B1963" s="43"/>
      <c r="C1963" s="45" t="s">
        <v>173</v>
      </c>
      <c r="D1963" s="45"/>
      <c r="E1963" s="48"/>
      <c r="F1963" s="47"/>
      <c r="G1963" s="80"/>
      <c r="H1963" s="217"/>
      <c r="J1963" s="51"/>
      <c r="K1963" s="51"/>
      <c r="L1963" s="51"/>
      <c r="M1963" s="51"/>
      <c r="N1963" s="51"/>
      <c r="O1963" s="51"/>
      <c r="P1963" s="51"/>
    </row>
    <row r="1964" spans="1:16" s="50" customFormat="1">
      <c r="A1964" s="166"/>
      <c r="B1964" s="43"/>
      <c r="C1964" s="45" t="s">
        <v>175</v>
      </c>
      <c r="D1964" s="45"/>
      <c r="E1964" s="48"/>
      <c r="F1964" s="47"/>
      <c r="G1964" s="80"/>
      <c r="H1964" s="217"/>
      <c r="J1964" s="51"/>
      <c r="K1964" s="51"/>
      <c r="L1964" s="51"/>
      <c r="M1964" s="51"/>
      <c r="N1964" s="51"/>
      <c r="O1964" s="51"/>
      <c r="P1964" s="51"/>
    </row>
    <row r="1965" spans="1:16" s="50" customFormat="1">
      <c r="A1965" s="166"/>
      <c r="B1965" s="43"/>
      <c r="C1965" s="45" t="s">
        <v>247</v>
      </c>
      <c r="D1965" s="45"/>
      <c r="E1965" s="48"/>
      <c r="F1965" s="47"/>
      <c r="G1965" s="80"/>
      <c r="H1965" s="217"/>
      <c r="J1965" s="51"/>
      <c r="K1965" s="51"/>
      <c r="L1965" s="51"/>
      <c r="M1965" s="51"/>
      <c r="N1965" s="51"/>
      <c r="O1965" s="51"/>
      <c r="P1965" s="51"/>
    </row>
    <row r="1966" spans="1:16" s="50" customFormat="1">
      <c r="A1966" s="166"/>
      <c r="B1966" s="43"/>
      <c r="C1966" s="45" t="s">
        <v>248</v>
      </c>
      <c r="D1966" s="45"/>
      <c r="E1966" s="48"/>
      <c r="F1966" s="47"/>
      <c r="G1966" s="80"/>
      <c r="H1966" s="217"/>
      <c r="J1966" s="51"/>
      <c r="K1966" s="51"/>
      <c r="L1966" s="51"/>
      <c r="M1966" s="51"/>
      <c r="N1966" s="51"/>
      <c r="O1966" s="51"/>
      <c r="P1966" s="51"/>
    </row>
    <row r="1967" spans="1:16" s="50" customFormat="1">
      <c r="A1967" s="166"/>
      <c r="B1967" s="43"/>
      <c r="C1967" s="45" t="s">
        <v>313</v>
      </c>
      <c r="D1967" s="45"/>
      <c r="E1967" s="48"/>
      <c r="F1967" s="47"/>
      <c r="G1967" s="80"/>
      <c r="H1967" s="217"/>
      <c r="J1967" s="51"/>
      <c r="K1967" s="51"/>
      <c r="L1967" s="51"/>
      <c r="M1967" s="51"/>
      <c r="N1967" s="51"/>
      <c r="O1967" s="51"/>
      <c r="P1967" s="51"/>
    </row>
    <row r="1968" spans="1:16" s="50" customFormat="1" ht="28.5">
      <c r="A1968" s="166"/>
      <c r="B1968" s="43"/>
      <c r="C1968" s="45" t="s">
        <v>177</v>
      </c>
      <c r="D1968" s="45"/>
      <c r="E1968" s="48"/>
      <c r="F1968" s="47"/>
      <c r="G1968" s="80"/>
      <c r="H1968" s="217"/>
      <c r="J1968" s="51"/>
      <c r="K1968" s="51"/>
      <c r="L1968" s="51"/>
      <c r="M1968" s="51"/>
      <c r="N1968" s="51"/>
      <c r="O1968" s="51"/>
      <c r="P1968" s="51"/>
    </row>
    <row r="1969" spans="1:16" s="50" customFormat="1">
      <c r="A1969" s="166"/>
      <c r="B1969" s="43"/>
      <c r="C1969" s="45" t="s">
        <v>178</v>
      </c>
      <c r="D1969" s="45"/>
      <c r="E1969" s="48"/>
      <c r="F1969" s="47"/>
      <c r="G1969" s="80"/>
      <c r="H1969" s="217"/>
      <c r="J1969" s="51"/>
      <c r="K1969" s="51"/>
      <c r="L1969" s="51"/>
      <c r="M1969" s="51"/>
      <c r="N1969" s="51"/>
      <c r="O1969" s="51"/>
      <c r="P1969" s="51"/>
    </row>
    <row r="1970" spans="1:16" s="50" customFormat="1">
      <c r="A1970" s="166"/>
      <c r="B1970" s="43"/>
      <c r="C1970" s="45" t="s">
        <v>314</v>
      </c>
      <c r="D1970" s="45"/>
      <c r="E1970" s="48"/>
      <c r="F1970" s="47"/>
      <c r="G1970" s="80"/>
      <c r="H1970" s="217"/>
      <c r="J1970" s="51"/>
      <c r="K1970" s="51"/>
      <c r="L1970" s="51"/>
      <c r="M1970" s="51"/>
      <c r="N1970" s="51"/>
      <c r="O1970" s="51"/>
      <c r="P1970" s="51"/>
    </row>
    <row r="1971" spans="1:16" s="50" customFormat="1" ht="28.5">
      <c r="A1971" s="166"/>
      <c r="B1971" s="43"/>
      <c r="C1971" s="45" t="s">
        <v>315</v>
      </c>
      <c r="D1971" s="45"/>
      <c r="E1971" s="48"/>
      <c r="F1971" s="47"/>
      <c r="G1971" s="80"/>
      <c r="H1971" s="217"/>
      <c r="J1971" s="51"/>
      <c r="K1971" s="51"/>
      <c r="L1971" s="51"/>
      <c r="M1971" s="51"/>
      <c r="N1971" s="51"/>
      <c r="O1971" s="51"/>
      <c r="P1971" s="51"/>
    </row>
    <row r="1972" spans="1:16" s="50" customFormat="1" ht="28.5">
      <c r="A1972" s="166"/>
      <c r="B1972" s="43"/>
      <c r="C1972" s="45" t="s">
        <v>316</v>
      </c>
      <c r="D1972" s="45"/>
      <c r="E1972" s="48"/>
      <c r="F1972" s="47"/>
      <c r="G1972" s="80"/>
      <c r="H1972" s="217"/>
      <c r="J1972" s="51"/>
      <c r="K1972" s="51"/>
      <c r="L1972" s="51"/>
      <c r="M1972" s="51"/>
      <c r="N1972" s="51"/>
      <c r="O1972" s="51"/>
      <c r="P1972" s="51"/>
    </row>
    <row r="1973" spans="1:16" s="50" customFormat="1" ht="28.5">
      <c r="A1973" s="166"/>
      <c r="B1973" s="43"/>
      <c r="C1973" s="45" t="s">
        <v>180</v>
      </c>
      <c r="D1973" s="45"/>
      <c r="E1973" s="48"/>
      <c r="F1973" s="47"/>
      <c r="G1973" s="80"/>
      <c r="H1973" s="217"/>
      <c r="J1973" s="51"/>
      <c r="K1973" s="51"/>
      <c r="L1973" s="51"/>
      <c r="M1973" s="51"/>
      <c r="N1973" s="51"/>
      <c r="O1973" s="51"/>
      <c r="P1973" s="51"/>
    </row>
    <row r="1974" spans="1:16" s="50" customFormat="1">
      <c r="A1974" s="166"/>
      <c r="B1974" s="43"/>
      <c r="C1974" s="45" t="s">
        <v>181</v>
      </c>
      <c r="D1974" s="45"/>
      <c r="E1974" s="48"/>
      <c r="F1974" s="47"/>
      <c r="G1974" s="80"/>
      <c r="H1974" s="217"/>
      <c r="J1974" s="51"/>
      <c r="K1974" s="51"/>
      <c r="L1974" s="51"/>
      <c r="M1974" s="51"/>
      <c r="N1974" s="51"/>
      <c r="O1974" s="51"/>
      <c r="P1974" s="51"/>
    </row>
    <row r="1975" spans="1:16" s="50" customFormat="1" ht="42.75">
      <c r="A1975" s="166"/>
      <c r="B1975" s="43"/>
      <c r="C1975" s="45" t="s">
        <v>182</v>
      </c>
      <c r="D1975" s="45"/>
      <c r="E1975" s="48"/>
      <c r="F1975" s="47"/>
      <c r="G1975" s="80"/>
      <c r="H1975" s="217"/>
      <c r="J1975" s="51"/>
      <c r="K1975" s="51"/>
      <c r="L1975" s="51"/>
      <c r="M1975" s="51"/>
      <c r="N1975" s="51"/>
      <c r="O1975" s="51"/>
      <c r="P1975" s="51"/>
    </row>
    <row r="1976" spans="1:16" s="50" customFormat="1" ht="71.25">
      <c r="A1976" s="166"/>
      <c r="B1976" s="43"/>
      <c r="C1976" s="45" t="s">
        <v>184</v>
      </c>
      <c r="D1976" s="45"/>
      <c r="E1976" s="48"/>
      <c r="F1976" s="47"/>
      <c r="G1976" s="80"/>
      <c r="H1976" s="217"/>
      <c r="J1976" s="51"/>
      <c r="K1976" s="51"/>
      <c r="L1976" s="51"/>
      <c r="M1976" s="51"/>
      <c r="N1976" s="51"/>
      <c r="O1976" s="51"/>
      <c r="P1976" s="51"/>
    </row>
    <row r="1977" spans="1:16" s="50" customFormat="1">
      <c r="A1977" s="166"/>
      <c r="B1977" s="43"/>
      <c r="C1977" s="45"/>
      <c r="D1977" s="45"/>
      <c r="E1977" s="48"/>
      <c r="F1977" s="47"/>
      <c r="G1977" s="80"/>
      <c r="H1977" s="217"/>
      <c r="J1977" s="51"/>
      <c r="K1977" s="51"/>
      <c r="L1977" s="51"/>
      <c r="M1977" s="51"/>
      <c r="N1977" s="51"/>
      <c r="O1977" s="51"/>
      <c r="P1977" s="51"/>
    </row>
    <row r="1978" spans="1:16" s="50" customFormat="1">
      <c r="A1978" s="166"/>
      <c r="B1978" s="43"/>
      <c r="C1978" s="45"/>
      <c r="D1978" s="45"/>
      <c r="E1978" s="48"/>
      <c r="F1978" s="47"/>
      <c r="G1978" s="80"/>
      <c r="H1978" s="217"/>
      <c r="J1978" s="51"/>
      <c r="K1978" s="51"/>
      <c r="L1978" s="51"/>
      <c r="M1978" s="51"/>
      <c r="N1978" s="51"/>
      <c r="O1978" s="51"/>
      <c r="P1978" s="51"/>
    </row>
    <row r="1979" spans="1:16" s="50" customFormat="1" ht="57">
      <c r="A1979" s="166">
        <v>6</v>
      </c>
      <c r="B1979" s="44">
        <v>1</v>
      </c>
      <c r="C1979" s="45" t="s">
        <v>1018</v>
      </c>
      <c r="D1979" s="45"/>
      <c r="E1979" s="48">
        <v>1865</v>
      </c>
      <c r="F1979" s="47" t="s">
        <v>13</v>
      </c>
      <c r="G1979" s="80"/>
      <c r="H1979" s="217">
        <f>+E1979*G1979</f>
        <v>0</v>
      </c>
      <c r="I1979" s="88">
        <f>+E1690+E1708+E1710+E1712+E1714+E1718+E1720+E1722+E1726+E1728+E1730+E1738+E1732</f>
        <v>869.5</v>
      </c>
      <c r="J1979" s="51">
        <f>92+245+160+269+32+98+27+103</f>
        <v>1026</v>
      </c>
      <c r="K1979" s="184"/>
      <c r="L1979" s="51"/>
      <c r="M1979" s="51"/>
      <c r="N1979" s="51"/>
      <c r="O1979" s="51"/>
      <c r="P1979" s="51"/>
    </row>
    <row r="1980" spans="1:16" s="50" customFormat="1">
      <c r="A1980" s="166"/>
      <c r="B1980" s="44"/>
      <c r="C1980" s="45"/>
      <c r="D1980" s="45"/>
      <c r="E1980" s="48"/>
      <c r="F1980" s="47"/>
      <c r="G1980" s="80"/>
      <c r="H1980" s="217"/>
      <c r="I1980" s="50">
        <f>+I1979*2</f>
        <v>1739</v>
      </c>
      <c r="J1980" s="51"/>
      <c r="K1980" s="184"/>
      <c r="L1980" s="51"/>
      <c r="M1980" s="51"/>
      <c r="N1980" s="51"/>
      <c r="O1980" s="51"/>
      <c r="P1980" s="51"/>
    </row>
    <row r="1981" spans="1:16" s="50" customFormat="1" ht="28.5">
      <c r="A1981" s="166">
        <v>6</v>
      </c>
      <c r="B1981" s="44">
        <v>2</v>
      </c>
      <c r="C1981" s="45" t="s">
        <v>1016</v>
      </c>
      <c r="D1981" s="45"/>
      <c r="E1981" s="48">
        <f>297+I1979*2</f>
        <v>2036</v>
      </c>
      <c r="F1981" s="47" t="s">
        <v>13</v>
      </c>
      <c r="G1981" s="80"/>
      <c r="H1981" s="217">
        <f>+E1981*G1981</f>
        <v>0</v>
      </c>
      <c r="J1981" s="51"/>
      <c r="K1981" s="184"/>
      <c r="L1981" s="51"/>
      <c r="M1981" s="51"/>
      <c r="N1981" s="51"/>
      <c r="O1981" s="51"/>
      <c r="P1981" s="51"/>
    </row>
    <row r="1982" spans="1:16" s="50" customFormat="1">
      <c r="A1982" s="166"/>
      <c r="B1982" s="44"/>
      <c r="C1982" s="45"/>
      <c r="D1982" s="45"/>
      <c r="E1982" s="48"/>
      <c r="F1982" s="47"/>
      <c r="G1982" s="80"/>
      <c r="H1982" s="217"/>
      <c r="J1982" s="51"/>
      <c r="K1982" s="184"/>
      <c r="L1982" s="51"/>
      <c r="M1982" s="51"/>
      <c r="N1982" s="51"/>
      <c r="O1982" s="51"/>
      <c r="P1982" s="51"/>
    </row>
    <row r="1983" spans="1:16" s="50" customFormat="1" ht="28.5">
      <c r="A1983" s="166">
        <v>6</v>
      </c>
      <c r="B1983" s="44">
        <v>3</v>
      </c>
      <c r="C1983" s="45" t="s">
        <v>1017</v>
      </c>
      <c r="D1983" s="45"/>
      <c r="E1983" s="48">
        <v>90</v>
      </c>
      <c r="F1983" s="47" t="s">
        <v>13</v>
      </c>
      <c r="G1983" s="80"/>
      <c r="H1983" s="217">
        <f>+E1983*G1983</f>
        <v>0</v>
      </c>
      <c r="J1983" s="51"/>
      <c r="K1983" s="243">
        <f>+E1981+E1979</f>
        <v>3901</v>
      </c>
      <c r="L1983" s="51"/>
      <c r="M1983" s="51"/>
      <c r="N1983" s="51"/>
      <c r="O1983" s="51"/>
      <c r="P1983" s="51"/>
    </row>
    <row r="1984" spans="1:16" s="50" customFormat="1">
      <c r="A1984" s="166"/>
      <c r="B1984" s="44"/>
      <c r="C1984" s="45"/>
      <c r="D1984" s="45"/>
      <c r="E1984" s="48"/>
      <c r="F1984" s="47"/>
      <c r="G1984" s="80"/>
      <c r="H1984" s="217"/>
      <c r="J1984" s="51"/>
      <c r="K1984" s="243">
        <f>+K1983-E1987</f>
        <v>0</v>
      </c>
      <c r="L1984" s="51"/>
      <c r="M1984" s="51"/>
      <c r="N1984" s="51"/>
      <c r="O1984" s="51"/>
      <c r="P1984" s="51"/>
    </row>
    <row r="1985" spans="1:258" s="50" customFormat="1" ht="28.5">
      <c r="A1985" s="166">
        <v>6</v>
      </c>
      <c r="B1985" s="44">
        <v>4</v>
      </c>
      <c r="C1985" s="45" t="s">
        <v>403</v>
      </c>
      <c r="D1985" s="45"/>
      <c r="E1985" s="48">
        <v>476</v>
      </c>
      <c r="F1985" s="47" t="s">
        <v>13</v>
      </c>
      <c r="G1985" s="80"/>
      <c r="H1985" s="217">
        <f>+E1985*G1985</f>
        <v>0</v>
      </c>
      <c r="J1985" s="42"/>
      <c r="K1985" s="184"/>
      <c r="L1985" s="42"/>
      <c r="M1985" s="42"/>
      <c r="N1985" s="42"/>
      <c r="O1985" s="42"/>
      <c r="P1985" s="42"/>
      <c r="Q1985" s="41"/>
      <c r="R1985" s="41"/>
      <c r="S1985" s="41"/>
      <c r="T1985" s="41"/>
      <c r="U1985" s="41"/>
      <c r="V1985" s="41"/>
      <c r="W1985" s="41"/>
      <c r="X1985" s="41"/>
      <c r="Y1985" s="41"/>
      <c r="Z1985" s="41"/>
      <c r="AA1985" s="41"/>
      <c r="AB1985" s="41"/>
      <c r="AC1985" s="41"/>
      <c r="AD1985" s="41"/>
      <c r="AE1985" s="41"/>
      <c r="AF1985" s="41"/>
      <c r="AG1985" s="41"/>
      <c r="AH1985" s="41"/>
      <c r="AI1985" s="41"/>
      <c r="AJ1985" s="41"/>
      <c r="AK1985" s="41"/>
      <c r="AL1985" s="41"/>
      <c r="AM1985" s="41"/>
      <c r="AN1985" s="41"/>
      <c r="AO1985" s="41"/>
      <c r="AP1985" s="41"/>
      <c r="AQ1985" s="41"/>
      <c r="AR1985" s="41"/>
      <c r="AS1985" s="41"/>
      <c r="AT1985" s="41"/>
      <c r="AU1985" s="41"/>
      <c r="AV1985" s="41"/>
      <c r="AW1985" s="41"/>
      <c r="AX1985" s="41"/>
      <c r="AY1985" s="41"/>
      <c r="AZ1985" s="41"/>
      <c r="BA1985" s="41"/>
      <c r="BB1985" s="41"/>
      <c r="BC1985" s="41"/>
      <c r="BD1985" s="41"/>
      <c r="BE1985" s="41"/>
      <c r="BF1985" s="41"/>
      <c r="BG1985" s="41"/>
      <c r="BH1985" s="41"/>
      <c r="BI1985" s="41"/>
      <c r="BJ1985" s="41"/>
      <c r="BK1985" s="41"/>
      <c r="BL1985" s="41"/>
      <c r="BM1985" s="41"/>
      <c r="BN1985" s="41"/>
      <c r="BO1985" s="41"/>
      <c r="BP1985" s="41"/>
      <c r="BQ1985" s="41"/>
      <c r="BR1985" s="41"/>
      <c r="BS1985" s="41"/>
      <c r="BT1985" s="41"/>
      <c r="BU1985" s="41"/>
      <c r="BV1985" s="41"/>
      <c r="BW1985" s="41"/>
      <c r="BX1985" s="41"/>
      <c r="BY1985" s="41"/>
      <c r="BZ1985" s="41"/>
      <c r="CA1985" s="41"/>
      <c r="CB1985" s="41"/>
      <c r="CC1985" s="41"/>
      <c r="CD1985" s="41"/>
      <c r="CE1985" s="41"/>
      <c r="CF1985" s="41"/>
      <c r="CG1985" s="41"/>
      <c r="CH1985" s="41"/>
      <c r="CI1985" s="41"/>
      <c r="CJ1985" s="41"/>
      <c r="CK1985" s="41"/>
      <c r="CL1985" s="41"/>
      <c r="CM1985" s="41"/>
      <c r="CN1985" s="41"/>
      <c r="CO1985" s="41"/>
      <c r="CP1985" s="41"/>
      <c r="CQ1985" s="41"/>
      <c r="CR1985" s="41"/>
      <c r="CS1985" s="41"/>
      <c r="CT1985" s="41"/>
      <c r="CU1985" s="41"/>
      <c r="CV1985" s="41"/>
      <c r="CW1985" s="41"/>
      <c r="CX1985" s="41"/>
      <c r="CY1985" s="41"/>
      <c r="CZ1985" s="41"/>
      <c r="DA1985" s="41"/>
      <c r="DB1985" s="41"/>
      <c r="DC1985" s="41"/>
      <c r="DD1985" s="41"/>
      <c r="DE1985" s="41"/>
      <c r="DF1985" s="41"/>
      <c r="DG1985" s="41"/>
      <c r="DH1985" s="41"/>
      <c r="DI1985" s="41"/>
      <c r="DJ1985" s="41"/>
      <c r="DK1985" s="41"/>
      <c r="DL1985" s="41"/>
      <c r="DM1985" s="41"/>
      <c r="DN1985" s="41"/>
      <c r="DO1985" s="41"/>
      <c r="DP1985" s="41"/>
      <c r="DQ1985" s="41"/>
      <c r="DR1985" s="41"/>
      <c r="DS1985" s="41"/>
      <c r="DT1985" s="41"/>
      <c r="DU1985" s="41"/>
      <c r="DV1985" s="41"/>
      <c r="DW1985" s="41"/>
      <c r="DX1985" s="41"/>
      <c r="DY1985" s="41"/>
      <c r="DZ1985" s="41"/>
      <c r="EA1985" s="41"/>
      <c r="EB1985" s="41"/>
      <c r="EC1985" s="41"/>
      <c r="ED1985" s="41"/>
      <c r="EE1985" s="41"/>
      <c r="EF1985" s="41"/>
      <c r="EG1985" s="41"/>
      <c r="EH1985" s="41"/>
      <c r="EI1985" s="41"/>
      <c r="EJ1985" s="41"/>
      <c r="EK1985" s="41"/>
      <c r="EL1985" s="41"/>
      <c r="EM1985" s="41"/>
      <c r="EN1985" s="41"/>
      <c r="EO1985" s="41"/>
      <c r="EP1985" s="41"/>
      <c r="EQ1985" s="41"/>
      <c r="ER1985" s="41"/>
      <c r="ES1985" s="41"/>
      <c r="ET1985" s="41"/>
      <c r="EU1985" s="41"/>
      <c r="EV1985" s="41"/>
      <c r="EW1985" s="41"/>
      <c r="EX1985" s="41"/>
      <c r="EY1985" s="41"/>
      <c r="EZ1985" s="41"/>
      <c r="FA1985" s="41"/>
      <c r="FB1985" s="41"/>
      <c r="FC1985" s="41"/>
      <c r="FD1985" s="41"/>
      <c r="FE1985" s="41"/>
      <c r="FF1985" s="41"/>
      <c r="FG1985" s="41"/>
      <c r="FH1985" s="41"/>
      <c r="FI1985" s="41"/>
      <c r="FJ1985" s="41"/>
      <c r="FK1985" s="41"/>
      <c r="FL1985" s="41"/>
      <c r="FM1985" s="41"/>
      <c r="FN1985" s="41"/>
      <c r="FO1985" s="41"/>
      <c r="FP1985" s="41"/>
      <c r="FQ1985" s="41"/>
      <c r="FR1985" s="41"/>
      <c r="FS1985" s="41"/>
      <c r="FT1985" s="41"/>
      <c r="FU1985" s="41"/>
      <c r="FV1985" s="41"/>
      <c r="FW1985" s="41"/>
      <c r="FX1985" s="41"/>
      <c r="FY1985" s="41"/>
      <c r="FZ1985" s="41"/>
      <c r="GA1985" s="41"/>
      <c r="GB1985" s="41"/>
      <c r="GC1985" s="41"/>
      <c r="GD1985" s="41"/>
      <c r="GE1985" s="41"/>
      <c r="GF1985" s="41"/>
      <c r="GG1985" s="41"/>
      <c r="GH1985" s="41"/>
      <c r="GI1985" s="41"/>
      <c r="GJ1985" s="41"/>
      <c r="GK1985" s="41"/>
      <c r="GL1985" s="41"/>
      <c r="GM1985" s="41"/>
      <c r="GN1985" s="41"/>
      <c r="GO1985" s="41"/>
      <c r="GP1985" s="41"/>
      <c r="GQ1985" s="41"/>
      <c r="GR1985" s="41"/>
      <c r="GS1985" s="41"/>
      <c r="GT1985" s="41"/>
      <c r="GU1985" s="41"/>
      <c r="GV1985" s="41"/>
      <c r="GW1985" s="41"/>
      <c r="GX1985" s="41"/>
      <c r="GY1985" s="41"/>
      <c r="GZ1985" s="41"/>
      <c r="HA1985" s="41"/>
      <c r="HB1985" s="41"/>
      <c r="HC1985" s="41"/>
      <c r="HD1985" s="41"/>
      <c r="HE1985" s="41"/>
      <c r="HF1985" s="41"/>
      <c r="HG1985" s="41"/>
      <c r="HH1985" s="41"/>
      <c r="HI1985" s="41"/>
      <c r="HJ1985" s="41"/>
      <c r="HK1985" s="41"/>
      <c r="HL1985" s="41"/>
      <c r="HM1985" s="41"/>
      <c r="HN1985" s="41"/>
      <c r="HO1985" s="41"/>
      <c r="HP1985" s="41"/>
      <c r="HQ1985" s="41"/>
      <c r="HR1985" s="41"/>
      <c r="HS1985" s="41"/>
      <c r="HT1985" s="41"/>
      <c r="HU1985" s="41"/>
      <c r="HV1985" s="41"/>
      <c r="HW1985" s="41"/>
      <c r="HX1985" s="41"/>
      <c r="HY1985" s="41"/>
      <c r="HZ1985" s="41"/>
      <c r="IA1985" s="41"/>
      <c r="IB1985" s="41"/>
      <c r="IC1985" s="41"/>
      <c r="ID1985" s="41"/>
      <c r="IE1985" s="41"/>
      <c r="IF1985" s="41"/>
      <c r="IG1985" s="41"/>
      <c r="IH1985" s="41"/>
      <c r="II1985" s="41"/>
      <c r="IJ1985" s="41"/>
      <c r="IK1985" s="41"/>
      <c r="IL1985" s="41"/>
      <c r="IM1985" s="41"/>
      <c r="IN1985" s="41"/>
      <c r="IO1985" s="41"/>
      <c r="IP1985" s="41"/>
      <c r="IQ1985" s="41"/>
      <c r="IR1985" s="41"/>
      <c r="IS1985" s="41"/>
      <c r="IT1985" s="41"/>
      <c r="IU1985" s="41"/>
      <c r="IV1985" s="41"/>
      <c r="IW1985" s="41"/>
      <c r="IX1985" s="41"/>
    </row>
    <row r="1986" spans="1:258" s="50" customFormat="1">
      <c r="A1986" s="166"/>
      <c r="B1986" s="44"/>
      <c r="C1986" s="45"/>
      <c r="D1986" s="45"/>
      <c r="E1986" s="48"/>
      <c r="F1986" s="47"/>
      <c r="G1986" s="80"/>
      <c r="H1986" s="217"/>
      <c r="J1986" s="42"/>
      <c r="K1986" s="42"/>
      <c r="L1986" s="42"/>
      <c r="M1986" s="42"/>
      <c r="N1986" s="42"/>
      <c r="O1986" s="42"/>
      <c r="P1986" s="42"/>
      <c r="Q1986" s="41"/>
      <c r="R1986" s="41"/>
      <c r="S1986" s="41"/>
      <c r="T1986" s="41"/>
      <c r="U1986" s="41"/>
      <c r="V1986" s="41"/>
      <c r="W1986" s="41"/>
      <c r="X1986" s="41"/>
      <c r="Y1986" s="41"/>
      <c r="Z1986" s="41"/>
      <c r="AA1986" s="41"/>
      <c r="AB1986" s="41"/>
      <c r="AC1986" s="41"/>
      <c r="AD1986" s="41"/>
      <c r="AE1986" s="41"/>
      <c r="AF1986" s="41"/>
      <c r="AG1986" s="41"/>
      <c r="AH1986" s="41"/>
      <c r="AI1986" s="41"/>
      <c r="AJ1986" s="41"/>
      <c r="AK1986" s="41"/>
      <c r="AL1986" s="41"/>
      <c r="AM1986" s="41"/>
      <c r="AN1986" s="41"/>
      <c r="AO1986" s="41"/>
      <c r="AP1986" s="41"/>
      <c r="AQ1986" s="41"/>
      <c r="AR1986" s="41"/>
      <c r="AS1986" s="41"/>
      <c r="AT1986" s="41"/>
      <c r="AU1986" s="41"/>
      <c r="AV1986" s="41"/>
      <c r="AW1986" s="41"/>
      <c r="AX1986" s="41"/>
      <c r="AY1986" s="41"/>
      <c r="AZ1986" s="41"/>
      <c r="BA1986" s="41"/>
      <c r="BB1986" s="41"/>
      <c r="BC1986" s="41"/>
      <c r="BD1986" s="41"/>
      <c r="BE1986" s="41"/>
      <c r="BF1986" s="41"/>
      <c r="BG1986" s="41"/>
      <c r="BH1986" s="41"/>
      <c r="BI1986" s="41"/>
      <c r="BJ1986" s="41"/>
      <c r="BK1986" s="41"/>
      <c r="BL1986" s="41"/>
      <c r="BM1986" s="41"/>
      <c r="BN1986" s="41"/>
      <c r="BO1986" s="41"/>
      <c r="BP1986" s="41"/>
      <c r="BQ1986" s="41"/>
      <c r="BR1986" s="41"/>
      <c r="BS1986" s="41"/>
      <c r="BT1986" s="41"/>
      <c r="BU1986" s="41"/>
      <c r="BV1986" s="41"/>
      <c r="BW1986" s="41"/>
      <c r="BX1986" s="41"/>
      <c r="BY1986" s="41"/>
      <c r="BZ1986" s="41"/>
      <c r="CA1986" s="41"/>
      <c r="CB1986" s="41"/>
      <c r="CC1986" s="41"/>
      <c r="CD1986" s="41"/>
      <c r="CE1986" s="41"/>
      <c r="CF1986" s="41"/>
      <c r="CG1986" s="41"/>
      <c r="CH1986" s="41"/>
      <c r="CI1986" s="41"/>
      <c r="CJ1986" s="41"/>
      <c r="CK1986" s="41"/>
      <c r="CL1986" s="41"/>
      <c r="CM1986" s="41"/>
      <c r="CN1986" s="41"/>
      <c r="CO1986" s="41"/>
      <c r="CP1986" s="41"/>
      <c r="CQ1986" s="41"/>
      <c r="CR1986" s="41"/>
      <c r="CS1986" s="41"/>
      <c r="CT1986" s="41"/>
      <c r="CU1986" s="41"/>
      <c r="CV1986" s="41"/>
      <c r="CW1986" s="41"/>
      <c r="CX1986" s="41"/>
      <c r="CY1986" s="41"/>
      <c r="CZ1986" s="41"/>
      <c r="DA1986" s="41"/>
      <c r="DB1986" s="41"/>
      <c r="DC1986" s="41"/>
      <c r="DD1986" s="41"/>
      <c r="DE1986" s="41"/>
      <c r="DF1986" s="41"/>
      <c r="DG1986" s="41"/>
      <c r="DH1986" s="41"/>
      <c r="DI1986" s="41"/>
      <c r="DJ1986" s="41"/>
      <c r="DK1986" s="41"/>
      <c r="DL1986" s="41"/>
      <c r="DM1986" s="41"/>
      <c r="DN1986" s="41"/>
      <c r="DO1986" s="41"/>
      <c r="DP1986" s="41"/>
      <c r="DQ1986" s="41"/>
      <c r="DR1986" s="41"/>
      <c r="DS1986" s="41"/>
      <c r="DT1986" s="41"/>
      <c r="DU1986" s="41"/>
      <c r="DV1986" s="41"/>
      <c r="DW1986" s="41"/>
      <c r="DX1986" s="41"/>
      <c r="DY1986" s="41"/>
      <c r="DZ1986" s="41"/>
      <c r="EA1986" s="41"/>
      <c r="EB1986" s="41"/>
      <c r="EC1986" s="41"/>
      <c r="ED1986" s="41"/>
      <c r="EE1986" s="41"/>
      <c r="EF1986" s="41"/>
      <c r="EG1986" s="41"/>
      <c r="EH1986" s="41"/>
      <c r="EI1986" s="41"/>
      <c r="EJ1986" s="41"/>
      <c r="EK1986" s="41"/>
      <c r="EL1986" s="41"/>
      <c r="EM1986" s="41"/>
      <c r="EN1986" s="41"/>
      <c r="EO1986" s="41"/>
      <c r="EP1986" s="41"/>
      <c r="EQ1986" s="41"/>
      <c r="ER1986" s="41"/>
      <c r="ES1986" s="41"/>
      <c r="ET1986" s="41"/>
      <c r="EU1986" s="41"/>
      <c r="EV1986" s="41"/>
      <c r="EW1986" s="41"/>
      <c r="EX1986" s="41"/>
      <c r="EY1986" s="41"/>
      <c r="EZ1986" s="41"/>
      <c r="FA1986" s="41"/>
      <c r="FB1986" s="41"/>
      <c r="FC1986" s="41"/>
      <c r="FD1986" s="41"/>
      <c r="FE1986" s="41"/>
      <c r="FF1986" s="41"/>
      <c r="FG1986" s="41"/>
      <c r="FH1986" s="41"/>
      <c r="FI1986" s="41"/>
      <c r="FJ1986" s="41"/>
      <c r="FK1986" s="41"/>
      <c r="FL1986" s="41"/>
      <c r="FM1986" s="41"/>
      <c r="FN1986" s="41"/>
      <c r="FO1986" s="41"/>
      <c r="FP1986" s="41"/>
      <c r="FQ1986" s="41"/>
      <c r="FR1986" s="41"/>
      <c r="FS1986" s="41"/>
      <c r="FT1986" s="41"/>
      <c r="FU1986" s="41"/>
      <c r="FV1986" s="41"/>
      <c r="FW1986" s="41"/>
      <c r="FX1986" s="41"/>
      <c r="FY1986" s="41"/>
      <c r="FZ1986" s="41"/>
      <c r="GA1986" s="41"/>
      <c r="GB1986" s="41"/>
      <c r="GC1986" s="41"/>
      <c r="GD1986" s="41"/>
      <c r="GE1986" s="41"/>
      <c r="GF1986" s="41"/>
      <c r="GG1986" s="41"/>
      <c r="GH1986" s="41"/>
      <c r="GI1986" s="41"/>
      <c r="GJ1986" s="41"/>
      <c r="GK1986" s="41"/>
      <c r="GL1986" s="41"/>
      <c r="GM1986" s="41"/>
      <c r="GN1986" s="41"/>
      <c r="GO1986" s="41"/>
      <c r="GP1986" s="41"/>
      <c r="GQ1986" s="41"/>
      <c r="GR1986" s="41"/>
      <c r="GS1986" s="41"/>
      <c r="GT1986" s="41"/>
      <c r="GU1986" s="41"/>
      <c r="GV1986" s="41"/>
      <c r="GW1986" s="41"/>
      <c r="GX1986" s="41"/>
      <c r="GY1986" s="41"/>
      <c r="GZ1986" s="41"/>
      <c r="HA1986" s="41"/>
      <c r="HB1986" s="41"/>
      <c r="HC1986" s="41"/>
      <c r="HD1986" s="41"/>
      <c r="HE1986" s="41"/>
      <c r="HF1986" s="41"/>
      <c r="HG1986" s="41"/>
      <c r="HH1986" s="41"/>
      <c r="HI1986" s="41"/>
      <c r="HJ1986" s="41"/>
      <c r="HK1986" s="41"/>
      <c r="HL1986" s="41"/>
      <c r="HM1986" s="41"/>
      <c r="HN1986" s="41"/>
      <c r="HO1986" s="41"/>
      <c r="HP1986" s="41"/>
      <c r="HQ1986" s="41"/>
      <c r="HR1986" s="41"/>
      <c r="HS1986" s="41"/>
      <c r="HT1986" s="41"/>
      <c r="HU1986" s="41"/>
      <c r="HV1986" s="41"/>
      <c r="HW1986" s="41"/>
      <c r="HX1986" s="41"/>
      <c r="HY1986" s="41"/>
      <c r="HZ1986" s="41"/>
      <c r="IA1986" s="41"/>
      <c r="IB1986" s="41"/>
      <c r="IC1986" s="41"/>
      <c r="ID1986" s="41"/>
      <c r="IE1986" s="41"/>
      <c r="IF1986" s="41"/>
      <c r="IG1986" s="41"/>
      <c r="IH1986" s="41"/>
      <c r="II1986" s="41"/>
      <c r="IJ1986" s="41"/>
      <c r="IK1986" s="41"/>
      <c r="IL1986" s="41"/>
      <c r="IM1986" s="41"/>
      <c r="IN1986" s="41"/>
      <c r="IO1986" s="41"/>
      <c r="IP1986" s="41"/>
      <c r="IQ1986" s="41"/>
      <c r="IR1986" s="41"/>
      <c r="IS1986" s="41"/>
      <c r="IT1986" s="41"/>
      <c r="IU1986" s="41"/>
      <c r="IV1986" s="41"/>
      <c r="IW1986" s="41"/>
      <c r="IX1986" s="41"/>
    </row>
    <row r="1987" spans="1:258" s="50" customFormat="1" ht="28.5">
      <c r="A1987" s="166">
        <v>6</v>
      </c>
      <c r="B1987" s="44">
        <v>5</v>
      </c>
      <c r="C1987" s="45" t="s">
        <v>1015</v>
      </c>
      <c r="D1987" s="45"/>
      <c r="E1987" s="48">
        <f>+I1988+J1987+176</f>
        <v>3901</v>
      </c>
      <c r="F1987" s="47" t="s">
        <v>13</v>
      </c>
      <c r="G1987" s="80"/>
      <c r="H1987" s="217">
        <f>+E1987*G1987</f>
        <v>0</v>
      </c>
      <c r="I1987" s="88">
        <f>+E1714+E1718+E1720+E1722+E1726+E1728+E1730+E1732+E1734+E1736+E1738+E1746+E1740</f>
        <v>1349.5</v>
      </c>
      <c r="J1987" s="51">
        <f>92+245+160+269+32+98+27+103</f>
        <v>1026</v>
      </c>
      <c r="K1987" s="184"/>
      <c r="L1987" s="51"/>
      <c r="M1987" s="51"/>
      <c r="N1987" s="51"/>
      <c r="O1987" s="51"/>
      <c r="P1987" s="51"/>
    </row>
    <row r="1988" spans="1:258" s="50" customFormat="1">
      <c r="A1988" s="166"/>
      <c r="B1988" s="44"/>
      <c r="C1988" s="45"/>
      <c r="D1988" s="45"/>
      <c r="E1988" s="48"/>
      <c r="F1988" s="47"/>
      <c r="G1988" s="80"/>
      <c r="H1988" s="217"/>
      <c r="I1988" s="50">
        <f>+I1987*2</f>
        <v>2699</v>
      </c>
      <c r="J1988" s="51"/>
      <c r="K1988" s="184"/>
      <c r="L1988" s="51"/>
      <c r="M1988" s="51"/>
      <c r="N1988" s="51"/>
      <c r="O1988" s="51"/>
      <c r="P1988" s="51"/>
    </row>
    <row r="1989" spans="1:258" s="50" customFormat="1" ht="42.75">
      <c r="A1989" s="166">
        <v>6</v>
      </c>
      <c r="B1989" s="44">
        <v>6</v>
      </c>
      <c r="C1989" s="45" t="s">
        <v>1019</v>
      </c>
      <c r="D1989" s="45"/>
      <c r="E1989" s="48">
        <f>42+53</f>
        <v>95</v>
      </c>
      <c r="F1989" s="47" t="s">
        <v>13</v>
      </c>
      <c r="G1989" s="80"/>
      <c r="H1989" s="217">
        <f>+E1989*G1989</f>
        <v>0</v>
      </c>
      <c r="J1989" s="51"/>
      <c r="K1989" s="184"/>
      <c r="L1989" s="51"/>
      <c r="M1989" s="51"/>
      <c r="N1989" s="51"/>
      <c r="O1989" s="51"/>
      <c r="P1989" s="51"/>
    </row>
    <row r="1990" spans="1:258" s="50" customFormat="1">
      <c r="A1990" s="166"/>
      <c r="B1990" s="44"/>
      <c r="C1990" s="45"/>
      <c r="D1990" s="45"/>
      <c r="E1990" s="48"/>
      <c r="F1990" s="47"/>
      <c r="G1990" s="80"/>
      <c r="H1990" s="217"/>
      <c r="J1990" s="51"/>
      <c r="K1990" s="184"/>
      <c r="L1990" s="51"/>
      <c r="M1990" s="51"/>
      <c r="N1990" s="51"/>
      <c r="O1990" s="51"/>
      <c r="P1990" s="51"/>
    </row>
    <row r="1991" spans="1:258" s="50" customFormat="1">
      <c r="A1991" s="166"/>
      <c r="B1991" s="44"/>
      <c r="C1991" s="45"/>
      <c r="D1991" s="45"/>
      <c r="E1991" s="48"/>
      <c r="F1991" s="47"/>
      <c r="G1991" s="80"/>
      <c r="H1991" s="217"/>
      <c r="J1991" s="42"/>
      <c r="K1991" s="42"/>
      <c r="L1991" s="42"/>
      <c r="M1991" s="42"/>
      <c r="N1991" s="42"/>
      <c r="O1991" s="42"/>
      <c r="P1991" s="42"/>
      <c r="Q1991" s="41"/>
      <c r="R1991" s="41"/>
      <c r="S1991" s="41"/>
      <c r="T1991" s="41"/>
      <c r="U1991" s="41"/>
      <c r="V1991" s="41"/>
      <c r="W1991" s="41"/>
      <c r="X1991" s="41"/>
      <c r="Y1991" s="41"/>
      <c r="Z1991" s="41"/>
      <c r="AA1991" s="41"/>
      <c r="AB1991" s="41"/>
      <c r="AC1991" s="41"/>
      <c r="AD1991" s="41"/>
      <c r="AE1991" s="41"/>
      <c r="AF1991" s="41"/>
      <c r="AG1991" s="41"/>
      <c r="AH1991" s="41"/>
      <c r="AI1991" s="41"/>
      <c r="AJ1991" s="41"/>
      <c r="AK1991" s="41"/>
      <c r="AL1991" s="41"/>
      <c r="AM1991" s="41"/>
      <c r="AN1991" s="41"/>
      <c r="AO1991" s="41"/>
      <c r="AP1991" s="41"/>
      <c r="AQ1991" s="41"/>
      <c r="AR1991" s="41"/>
      <c r="AS1991" s="41"/>
      <c r="AT1991" s="41"/>
      <c r="AU1991" s="41"/>
      <c r="AV1991" s="41"/>
      <c r="AW1991" s="41"/>
      <c r="AX1991" s="41"/>
      <c r="AY1991" s="41"/>
      <c r="AZ1991" s="41"/>
      <c r="BA1991" s="41"/>
      <c r="BB1991" s="41"/>
      <c r="BC1991" s="41"/>
      <c r="BD1991" s="41"/>
      <c r="BE1991" s="41"/>
      <c r="BF1991" s="41"/>
      <c r="BG1991" s="41"/>
      <c r="BH1991" s="41"/>
      <c r="BI1991" s="41"/>
      <c r="BJ1991" s="41"/>
      <c r="BK1991" s="41"/>
      <c r="BL1991" s="41"/>
      <c r="BM1991" s="41"/>
      <c r="BN1991" s="41"/>
      <c r="BO1991" s="41"/>
      <c r="BP1991" s="41"/>
      <c r="BQ1991" s="41"/>
      <c r="BR1991" s="41"/>
      <c r="BS1991" s="41"/>
      <c r="BT1991" s="41"/>
      <c r="BU1991" s="41"/>
      <c r="BV1991" s="41"/>
      <c r="BW1991" s="41"/>
      <c r="BX1991" s="41"/>
      <c r="BY1991" s="41"/>
      <c r="BZ1991" s="41"/>
      <c r="CA1991" s="41"/>
      <c r="CB1991" s="41"/>
      <c r="CC1991" s="41"/>
      <c r="CD1991" s="41"/>
      <c r="CE1991" s="41"/>
      <c r="CF1991" s="41"/>
      <c r="CG1991" s="41"/>
      <c r="CH1991" s="41"/>
      <c r="CI1991" s="41"/>
      <c r="CJ1991" s="41"/>
      <c r="CK1991" s="41"/>
      <c r="CL1991" s="41"/>
      <c r="CM1991" s="41"/>
      <c r="CN1991" s="41"/>
      <c r="CO1991" s="41"/>
      <c r="CP1991" s="41"/>
      <c r="CQ1991" s="41"/>
      <c r="CR1991" s="41"/>
      <c r="CS1991" s="41"/>
      <c r="CT1991" s="41"/>
      <c r="CU1991" s="41"/>
      <c r="CV1991" s="41"/>
      <c r="CW1991" s="41"/>
      <c r="CX1991" s="41"/>
      <c r="CY1991" s="41"/>
      <c r="CZ1991" s="41"/>
      <c r="DA1991" s="41"/>
      <c r="DB1991" s="41"/>
      <c r="DC1991" s="41"/>
      <c r="DD1991" s="41"/>
      <c r="DE1991" s="41"/>
      <c r="DF1991" s="41"/>
      <c r="DG1991" s="41"/>
      <c r="DH1991" s="41"/>
      <c r="DI1991" s="41"/>
      <c r="DJ1991" s="41"/>
      <c r="DK1991" s="41"/>
      <c r="DL1991" s="41"/>
      <c r="DM1991" s="41"/>
      <c r="DN1991" s="41"/>
      <c r="DO1991" s="41"/>
      <c r="DP1991" s="41"/>
      <c r="DQ1991" s="41"/>
      <c r="DR1991" s="41"/>
      <c r="DS1991" s="41"/>
      <c r="DT1991" s="41"/>
      <c r="DU1991" s="41"/>
      <c r="DV1991" s="41"/>
      <c r="DW1991" s="41"/>
      <c r="DX1991" s="41"/>
      <c r="DY1991" s="41"/>
      <c r="DZ1991" s="41"/>
      <c r="EA1991" s="41"/>
      <c r="EB1991" s="41"/>
      <c r="EC1991" s="41"/>
      <c r="ED1991" s="41"/>
      <c r="EE1991" s="41"/>
      <c r="EF1991" s="41"/>
      <c r="EG1991" s="41"/>
      <c r="EH1991" s="41"/>
      <c r="EI1991" s="41"/>
      <c r="EJ1991" s="41"/>
      <c r="EK1991" s="41"/>
      <c r="EL1991" s="41"/>
      <c r="EM1991" s="41"/>
      <c r="EN1991" s="41"/>
      <c r="EO1991" s="41"/>
      <c r="EP1991" s="41"/>
      <c r="EQ1991" s="41"/>
      <c r="ER1991" s="41"/>
      <c r="ES1991" s="41"/>
      <c r="ET1991" s="41"/>
      <c r="EU1991" s="41"/>
      <c r="EV1991" s="41"/>
      <c r="EW1991" s="41"/>
      <c r="EX1991" s="41"/>
      <c r="EY1991" s="41"/>
      <c r="EZ1991" s="41"/>
      <c r="FA1991" s="41"/>
      <c r="FB1991" s="41"/>
      <c r="FC1991" s="41"/>
      <c r="FD1991" s="41"/>
      <c r="FE1991" s="41"/>
      <c r="FF1991" s="41"/>
      <c r="FG1991" s="41"/>
      <c r="FH1991" s="41"/>
      <c r="FI1991" s="41"/>
      <c r="FJ1991" s="41"/>
      <c r="FK1991" s="41"/>
      <c r="FL1991" s="41"/>
      <c r="FM1991" s="41"/>
      <c r="FN1991" s="41"/>
      <c r="FO1991" s="41"/>
      <c r="FP1991" s="41"/>
      <c r="FQ1991" s="41"/>
      <c r="FR1991" s="41"/>
      <c r="FS1991" s="41"/>
      <c r="FT1991" s="41"/>
      <c r="FU1991" s="41"/>
      <c r="FV1991" s="41"/>
      <c r="FW1991" s="41"/>
      <c r="FX1991" s="41"/>
      <c r="FY1991" s="41"/>
      <c r="FZ1991" s="41"/>
      <c r="GA1991" s="41"/>
      <c r="GB1991" s="41"/>
      <c r="GC1991" s="41"/>
      <c r="GD1991" s="41"/>
      <c r="GE1991" s="41"/>
      <c r="GF1991" s="41"/>
      <c r="GG1991" s="41"/>
      <c r="GH1991" s="41"/>
      <c r="GI1991" s="41"/>
      <c r="GJ1991" s="41"/>
      <c r="GK1991" s="41"/>
      <c r="GL1991" s="41"/>
      <c r="GM1991" s="41"/>
      <c r="GN1991" s="41"/>
      <c r="GO1991" s="41"/>
      <c r="GP1991" s="41"/>
      <c r="GQ1991" s="41"/>
      <c r="GR1991" s="41"/>
      <c r="GS1991" s="41"/>
      <c r="GT1991" s="41"/>
      <c r="GU1991" s="41"/>
      <c r="GV1991" s="41"/>
      <c r="GW1991" s="41"/>
      <c r="GX1991" s="41"/>
      <c r="GY1991" s="41"/>
      <c r="GZ1991" s="41"/>
      <c r="HA1991" s="41"/>
      <c r="HB1991" s="41"/>
      <c r="HC1991" s="41"/>
      <c r="HD1991" s="41"/>
      <c r="HE1991" s="41"/>
      <c r="HF1991" s="41"/>
      <c r="HG1991" s="41"/>
      <c r="HH1991" s="41"/>
      <c r="HI1991" s="41"/>
      <c r="HJ1991" s="41"/>
      <c r="HK1991" s="41"/>
      <c r="HL1991" s="41"/>
      <c r="HM1991" s="41"/>
      <c r="HN1991" s="41"/>
      <c r="HO1991" s="41"/>
      <c r="HP1991" s="41"/>
      <c r="HQ1991" s="41"/>
      <c r="HR1991" s="41"/>
      <c r="HS1991" s="41"/>
      <c r="HT1991" s="41"/>
      <c r="HU1991" s="41"/>
      <c r="HV1991" s="41"/>
      <c r="HW1991" s="41"/>
      <c r="HX1991" s="41"/>
      <c r="HY1991" s="41"/>
      <c r="HZ1991" s="41"/>
      <c r="IA1991" s="41"/>
      <c r="IB1991" s="41"/>
      <c r="IC1991" s="41"/>
      <c r="ID1991" s="41"/>
      <c r="IE1991" s="41"/>
      <c r="IF1991" s="41"/>
      <c r="IG1991" s="41"/>
      <c r="IH1991" s="41"/>
      <c r="II1991" s="41"/>
      <c r="IJ1991" s="41"/>
      <c r="IK1991" s="41"/>
      <c r="IL1991" s="41"/>
      <c r="IM1991" s="41"/>
      <c r="IN1991" s="41"/>
      <c r="IO1991" s="41"/>
      <c r="IP1991" s="41"/>
      <c r="IQ1991" s="41"/>
      <c r="IR1991" s="41"/>
      <c r="IS1991" s="41"/>
      <c r="IT1991" s="41"/>
      <c r="IU1991" s="41"/>
      <c r="IV1991" s="41"/>
      <c r="IW1991" s="41"/>
      <c r="IX1991" s="41"/>
    </row>
    <row r="1992" spans="1:258" s="50" customFormat="1">
      <c r="A1992" s="166"/>
      <c r="B1992" s="44"/>
      <c r="C1992" s="45"/>
      <c r="D1992" s="45"/>
      <c r="E1992" s="48"/>
      <c r="F1992" s="47"/>
      <c r="G1992" s="80"/>
      <c r="H1992" s="217"/>
      <c r="J1992" s="42"/>
      <c r="K1992" s="42"/>
      <c r="L1992" s="42"/>
      <c r="M1992" s="42"/>
      <c r="N1992" s="42"/>
      <c r="O1992" s="42"/>
      <c r="P1992" s="42"/>
      <c r="Q1992" s="41"/>
      <c r="R1992" s="41"/>
      <c r="S1992" s="41"/>
      <c r="T1992" s="41"/>
      <c r="U1992" s="41"/>
      <c r="V1992" s="41"/>
      <c r="W1992" s="41"/>
      <c r="X1992" s="41"/>
      <c r="Y1992" s="41"/>
      <c r="Z1992" s="41"/>
      <c r="AA1992" s="41"/>
      <c r="AB1992" s="41"/>
      <c r="AC1992" s="41"/>
      <c r="AD1992" s="41"/>
      <c r="AE1992" s="41"/>
      <c r="AF1992" s="41"/>
      <c r="AG1992" s="41"/>
      <c r="AH1992" s="41"/>
      <c r="AI1992" s="41"/>
      <c r="AJ1992" s="41"/>
      <c r="AK1992" s="41"/>
      <c r="AL1992" s="41"/>
      <c r="AM1992" s="41"/>
      <c r="AN1992" s="41"/>
      <c r="AO1992" s="41"/>
      <c r="AP1992" s="41"/>
      <c r="AQ1992" s="41"/>
      <c r="AR1992" s="41"/>
      <c r="AS1992" s="41"/>
      <c r="AT1992" s="41"/>
      <c r="AU1992" s="41"/>
      <c r="AV1992" s="41"/>
      <c r="AW1992" s="41"/>
      <c r="AX1992" s="41"/>
      <c r="AY1992" s="41"/>
      <c r="AZ1992" s="41"/>
      <c r="BA1992" s="41"/>
      <c r="BB1992" s="41"/>
      <c r="BC1992" s="41"/>
      <c r="BD1992" s="41"/>
      <c r="BE1992" s="41"/>
      <c r="BF1992" s="41"/>
      <c r="BG1992" s="41"/>
      <c r="BH1992" s="41"/>
      <c r="BI1992" s="41"/>
      <c r="BJ1992" s="41"/>
      <c r="BK1992" s="41"/>
      <c r="BL1992" s="41"/>
      <c r="BM1992" s="41"/>
      <c r="BN1992" s="41"/>
      <c r="BO1992" s="41"/>
      <c r="BP1992" s="41"/>
      <c r="BQ1992" s="41"/>
      <c r="BR1992" s="41"/>
      <c r="BS1992" s="41"/>
      <c r="BT1992" s="41"/>
      <c r="BU1992" s="41"/>
      <c r="BV1992" s="41"/>
      <c r="BW1992" s="41"/>
      <c r="BX1992" s="41"/>
      <c r="BY1992" s="41"/>
      <c r="BZ1992" s="41"/>
      <c r="CA1992" s="41"/>
      <c r="CB1992" s="41"/>
      <c r="CC1992" s="41"/>
      <c r="CD1992" s="41"/>
      <c r="CE1992" s="41"/>
      <c r="CF1992" s="41"/>
      <c r="CG1992" s="41"/>
      <c r="CH1992" s="41"/>
      <c r="CI1992" s="41"/>
      <c r="CJ1992" s="41"/>
      <c r="CK1992" s="41"/>
      <c r="CL1992" s="41"/>
      <c r="CM1992" s="41"/>
      <c r="CN1992" s="41"/>
      <c r="CO1992" s="41"/>
      <c r="CP1992" s="41"/>
      <c r="CQ1992" s="41"/>
      <c r="CR1992" s="41"/>
      <c r="CS1992" s="41"/>
      <c r="CT1992" s="41"/>
      <c r="CU1992" s="41"/>
      <c r="CV1992" s="41"/>
      <c r="CW1992" s="41"/>
      <c r="CX1992" s="41"/>
      <c r="CY1992" s="41"/>
      <c r="CZ1992" s="41"/>
      <c r="DA1992" s="41"/>
      <c r="DB1992" s="41"/>
      <c r="DC1992" s="41"/>
      <c r="DD1992" s="41"/>
      <c r="DE1992" s="41"/>
      <c r="DF1992" s="41"/>
      <c r="DG1992" s="41"/>
      <c r="DH1992" s="41"/>
      <c r="DI1992" s="41"/>
      <c r="DJ1992" s="41"/>
      <c r="DK1992" s="41"/>
      <c r="DL1992" s="41"/>
      <c r="DM1992" s="41"/>
      <c r="DN1992" s="41"/>
      <c r="DO1992" s="41"/>
      <c r="DP1992" s="41"/>
      <c r="DQ1992" s="41"/>
      <c r="DR1992" s="41"/>
      <c r="DS1992" s="41"/>
      <c r="DT1992" s="41"/>
      <c r="DU1992" s="41"/>
      <c r="DV1992" s="41"/>
      <c r="DW1992" s="41"/>
      <c r="DX1992" s="41"/>
      <c r="DY1992" s="41"/>
      <c r="DZ1992" s="41"/>
      <c r="EA1992" s="41"/>
      <c r="EB1992" s="41"/>
      <c r="EC1992" s="41"/>
      <c r="ED1992" s="41"/>
      <c r="EE1992" s="41"/>
      <c r="EF1992" s="41"/>
      <c r="EG1992" s="41"/>
      <c r="EH1992" s="41"/>
      <c r="EI1992" s="41"/>
      <c r="EJ1992" s="41"/>
      <c r="EK1992" s="41"/>
      <c r="EL1992" s="41"/>
      <c r="EM1992" s="41"/>
      <c r="EN1992" s="41"/>
      <c r="EO1992" s="41"/>
      <c r="EP1992" s="41"/>
      <c r="EQ1992" s="41"/>
      <c r="ER1992" s="41"/>
      <c r="ES1992" s="41"/>
      <c r="ET1992" s="41"/>
      <c r="EU1992" s="41"/>
      <c r="EV1992" s="41"/>
      <c r="EW1992" s="41"/>
      <c r="EX1992" s="41"/>
      <c r="EY1992" s="41"/>
      <c r="EZ1992" s="41"/>
      <c r="FA1992" s="41"/>
      <c r="FB1992" s="41"/>
      <c r="FC1992" s="41"/>
      <c r="FD1992" s="41"/>
      <c r="FE1992" s="41"/>
      <c r="FF1992" s="41"/>
      <c r="FG1992" s="41"/>
      <c r="FH1992" s="41"/>
      <c r="FI1992" s="41"/>
      <c r="FJ1992" s="41"/>
      <c r="FK1992" s="41"/>
      <c r="FL1992" s="41"/>
      <c r="FM1992" s="41"/>
      <c r="FN1992" s="41"/>
      <c r="FO1992" s="41"/>
      <c r="FP1992" s="41"/>
      <c r="FQ1992" s="41"/>
      <c r="FR1992" s="41"/>
      <c r="FS1992" s="41"/>
      <c r="FT1992" s="41"/>
      <c r="FU1992" s="41"/>
      <c r="FV1992" s="41"/>
      <c r="FW1992" s="41"/>
      <c r="FX1992" s="41"/>
      <c r="FY1992" s="41"/>
      <c r="FZ1992" s="41"/>
      <c r="GA1992" s="41"/>
      <c r="GB1992" s="41"/>
      <c r="GC1992" s="41"/>
      <c r="GD1992" s="41"/>
      <c r="GE1992" s="41"/>
      <c r="GF1992" s="41"/>
      <c r="GG1992" s="41"/>
      <c r="GH1992" s="41"/>
      <c r="GI1992" s="41"/>
      <c r="GJ1992" s="41"/>
      <c r="GK1992" s="41"/>
      <c r="GL1992" s="41"/>
      <c r="GM1992" s="41"/>
      <c r="GN1992" s="41"/>
      <c r="GO1992" s="41"/>
      <c r="GP1992" s="41"/>
      <c r="GQ1992" s="41"/>
      <c r="GR1992" s="41"/>
      <c r="GS1992" s="41"/>
      <c r="GT1992" s="41"/>
      <c r="GU1992" s="41"/>
      <c r="GV1992" s="41"/>
      <c r="GW1992" s="41"/>
      <c r="GX1992" s="41"/>
      <c r="GY1992" s="41"/>
      <c r="GZ1992" s="41"/>
      <c r="HA1992" s="41"/>
      <c r="HB1992" s="41"/>
      <c r="HC1992" s="41"/>
      <c r="HD1992" s="41"/>
      <c r="HE1992" s="41"/>
      <c r="HF1992" s="41"/>
      <c r="HG1992" s="41"/>
      <c r="HH1992" s="41"/>
      <c r="HI1992" s="41"/>
      <c r="HJ1992" s="41"/>
      <c r="HK1992" s="41"/>
      <c r="HL1992" s="41"/>
      <c r="HM1992" s="41"/>
      <c r="HN1992" s="41"/>
      <c r="HO1992" s="41"/>
      <c r="HP1992" s="41"/>
      <c r="HQ1992" s="41"/>
      <c r="HR1992" s="41"/>
      <c r="HS1992" s="41"/>
      <c r="HT1992" s="41"/>
      <c r="HU1992" s="41"/>
      <c r="HV1992" s="41"/>
      <c r="HW1992" s="41"/>
      <c r="HX1992" s="41"/>
      <c r="HY1992" s="41"/>
      <c r="HZ1992" s="41"/>
      <c r="IA1992" s="41"/>
      <c r="IB1992" s="41"/>
      <c r="IC1992" s="41"/>
      <c r="ID1992" s="41"/>
      <c r="IE1992" s="41"/>
      <c r="IF1992" s="41"/>
      <c r="IG1992" s="41"/>
      <c r="IH1992" s="41"/>
      <c r="II1992" s="41"/>
      <c r="IJ1992" s="41"/>
      <c r="IK1992" s="41"/>
      <c r="IL1992" s="41"/>
      <c r="IM1992" s="41"/>
      <c r="IN1992" s="41"/>
      <c r="IO1992" s="41"/>
      <c r="IP1992" s="41"/>
      <c r="IQ1992" s="41"/>
      <c r="IR1992" s="41"/>
      <c r="IS1992" s="41"/>
      <c r="IT1992" s="41"/>
      <c r="IU1992" s="41"/>
      <c r="IV1992" s="41"/>
      <c r="IW1992" s="41"/>
      <c r="IX1992" s="41"/>
    </row>
    <row r="1993" spans="1:258" s="50" customFormat="1" ht="15" thickBot="1">
      <c r="A1993" s="116">
        <v>6</v>
      </c>
      <c r="B1993" s="90"/>
      <c r="C1993" s="267" t="s">
        <v>148</v>
      </c>
      <c r="D1993" s="91"/>
      <c r="E1993" s="198"/>
      <c r="F1993" s="117"/>
      <c r="G1993" s="118"/>
      <c r="H1993" s="92">
        <f>SUM(H1979:H1990)</f>
        <v>0</v>
      </c>
      <c r="J1993" s="51"/>
      <c r="K1993" s="51"/>
      <c r="L1993" s="51"/>
      <c r="M1993" s="51"/>
      <c r="N1993" s="51"/>
      <c r="O1993" s="51"/>
      <c r="P1993" s="51"/>
    </row>
    <row r="1994" spans="1:258" ht="15" thickTop="1">
      <c r="H1994" s="216"/>
    </row>
    <row r="1995" spans="1:258" s="50" customFormat="1">
      <c r="A1995" s="93">
        <v>7</v>
      </c>
      <c r="B1995" s="85"/>
      <c r="C1995" s="163" t="s">
        <v>146</v>
      </c>
      <c r="D1995" s="163"/>
      <c r="E1995" s="212"/>
      <c r="F1995" s="164"/>
      <c r="G1995" s="165"/>
      <c r="H1995" s="237"/>
      <c r="J1995" s="51"/>
      <c r="K1995" s="51"/>
      <c r="L1995" s="51"/>
      <c r="M1995" s="51"/>
      <c r="N1995" s="51"/>
      <c r="O1995" s="51"/>
      <c r="P1995" s="51"/>
    </row>
    <row r="1996" spans="1:258" s="50" customFormat="1">
      <c r="A1996" s="166"/>
      <c r="B1996" s="43"/>
      <c r="C1996" s="45"/>
      <c r="D1996" s="45"/>
      <c r="E1996" s="48"/>
      <c r="F1996" s="47"/>
      <c r="G1996" s="80"/>
      <c r="H1996" s="217"/>
      <c r="J1996" s="51"/>
      <c r="K1996" s="51"/>
      <c r="L1996" s="51"/>
      <c r="M1996" s="51"/>
      <c r="N1996" s="51"/>
      <c r="O1996" s="51"/>
      <c r="P1996" s="51"/>
    </row>
    <row r="1997" spans="1:258" s="50" customFormat="1">
      <c r="A1997" s="166"/>
      <c r="B1997" s="43"/>
      <c r="C1997" s="45" t="s">
        <v>1025</v>
      </c>
      <c r="D1997" s="45"/>
      <c r="E1997" s="48"/>
      <c r="F1997" s="47"/>
      <c r="G1997" s="80"/>
      <c r="H1997" s="217"/>
      <c r="J1997" s="51"/>
      <c r="K1997" s="51"/>
      <c r="L1997" s="51"/>
      <c r="M1997" s="51"/>
      <c r="N1997" s="51"/>
      <c r="O1997" s="51"/>
      <c r="P1997" s="51"/>
    </row>
    <row r="1998" spans="1:258" s="50" customFormat="1">
      <c r="A1998" s="166"/>
      <c r="B1998" s="43"/>
      <c r="C1998" s="99" t="s">
        <v>1027</v>
      </c>
      <c r="D1998" s="45"/>
      <c r="E1998" s="48"/>
      <c r="F1998" s="47"/>
      <c r="G1998" s="80"/>
      <c r="H1998" s="217"/>
      <c r="J1998" s="51"/>
      <c r="K1998" s="51"/>
      <c r="L1998" s="51"/>
      <c r="M1998" s="51"/>
      <c r="N1998" s="51"/>
      <c r="O1998" s="51"/>
      <c r="P1998" s="51"/>
    </row>
    <row r="1999" spans="1:258" s="50" customFormat="1" ht="28.5">
      <c r="A1999" s="166"/>
      <c r="B1999" s="43"/>
      <c r="C1999" s="99" t="s">
        <v>1028</v>
      </c>
      <c r="D1999" s="45"/>
      <c r="E1999" s="48"/>
      <c r="F1999" s="47"/>
      <c r="G1999" s="80"/>
      <c r="H1999" s="217"/>
      <c r="J1999" s="51"/>
      <c r="K1999" s="51"/>
      <c r="L1999" s="51"/>
      <c r="M1999" s="51"/>
      <c r="N1999" s="51"/>
      <c r="O1999" s="51"/>
      <c r="P1999" s="51"/>
    </row>
    <row r="2000" spans="1:258" s="50" customFormat="1" ht="28.5">
      <c r="A2000" s="166"/>
      <c r="B2000" s="43"/>
      <c r="C2000" s="99" t="s">
        <v>1029</v>
      </c>
      <c r="D2000" s="45"/>
      <c r="E2000" s="48"/>
      <c r="F2000" s="47"/>
      <c r="G2000" s="80"/>
      <c r="H2000" s="217"/>
      <c r="J2000" s="51"/>
      <c r="K2000" s="51"/>
      <c r="L2000" s="51"/>
      <c r="M2000" s="51"/>
      <c r="N2000" s="51"/>
      <c r="O2000" s="51"/>
      <c r="P2000" s="51"/>
    </row>
    <row r="2001" spans="1:16" s="50" customFormat="1" ht="28.5">
      <c r="A2001" s="166"/>
      <c r="B2001" s="43"/>
      <c r="C2001" s="99" t="s">
        <v>1030</v>
      </c>
      <c r="D2001" s="45"/>
      <c r="E2001" s="48"/>
      <c r="F2001" s="47"/>
      <c r="G2001" s="80"/>
      <c r="H2001" s="217"/>
      <c r="J2001" s="51"/>
      <c r="K2001" s="51"/>
      <c r="L2001" s="51"/>
      <c r="M2001" s="51"/>
      <c r="N2001" s="51"/>
      <c r="O2001" s="51"/>
      <c r="P2001" s="51"/>
    </row>
    <row r="2002" spans="1:16" s="50" customFormat="1" ht="28.5">
      <c r="A2002" s="166"/>
      <c r="B2002" s="43"/>
      <c r="C2002" s="99" t="s">
        <v>1031</v>
      </c>
      <c r="D2002" s="45"/>
      <c r="E2002" s="48"/>
      <c r="F2002" s="47"/>
      <c r="G2002" s="80"/>
      <c r="H2002" s="217"/>
      <c r="J2002" s="51"/>
      <c r="K2002" s="51"/>
      <c r="L2002" s="51"/>
      <c r="M2002" s="51"/>
      <c r="N2002" s="51"/>
      <c r="O2002" s="51"/>
      <c r="P2002" s="51"/>
    </row>
    <row r="2003" spans="1:16" s="50" customFormat="1" ht="28.5">
      <c r="A2003" s="166"/>
      <c r="B2003" s="43"/>
      <c r="C2003" s="99" t="s">
        <v>1032</v>
      </c>
      <c r="D2003" s="45"/>
      <c r="E2003" s="48"/>
      <c r="F2003" s="47"/>
      <c r="G2003" s="80"/>
      <c r="H2003" s="217"/>
      <c r="J2003" s="51"/>
      <c r="K2003" s="51"/>
      <c r="L2003" s="51"/>
      <c r="M2003" s="51"/>
      <c r="N2003" s="51"/>
      <c r="O2003" s="51"/>
      <c r="P2003" s="51"/>
    </row>
    <row r="2004" spans="1:16" s="50" customFormat="1">
      <c r="A2004" s="166"/>
      <c r="B2004" s="43"/>
      <c r="C2004" s="99" t="s">
        <v>1033</v>
      </c>
      <c r="D2004" s="45"/>
      <c r="E2004" s="48"/>
      <c r="F2004" s="47"/>
      <c r="G2004" s="80"/>
      <c r="H2004" s="217"/>
      <c r="J2004" s="51"/>
      <c r="K2004" s="51"/>
      <c r="L2004" s="51"/>
      <c r="M2004" s="51"/>
      <c r="N2004" s="51"/>
      <c r="O2004" s="51"/>
      <c r="P2004" s="51"/>
    </row>
    <row r="2005" spans="1:16" s="50" customFormat="1">
      <c r="A2005" s="166"/>
      <c r="B2005" s="43"/>
      <c r="C2005" s="45"/>
      <c r="D2005" s="45"/>
      <c r="E2005" s="48"/>
      <c r="F2005" s="47"/>
      <c r="G2005" s="80"/>
      <c r="H2005" s="217"/>
      <c r="J2005" s="51"/>
      <c r="K2005" s="51"/>
      <c r="L2005" s="51"/>
      <c r="M2005" s="51"/>
      <c r="N2005" s="51"/>
      <c r="O2005" s="51"/>
      <c r="P2005" s="51"/>
    </row>
    <row r="2006" spans="1:16" s="50" customFormat="1">
      <c r="A2006" s="166"/>
      <c r="B2006" s="43"/>
      <c r="C2006" s="45"/>
      <c r="D2006" s="45"/>
      <c r="E2006" s="48"/>
      <c r="F2006" s="47"/>
      <c r="G2006" s="80"/>
      <c r="H2006" s="217"/>
      <c r="J2006" s="51"/>
      <c r="K2006" s="51"/>
      <c r="L2006" s="51"/>
      <c r="M2006" s="51"/>
      <c r="N2006" s="51"/>
      <c r="O2006" s="51"/>
      <c r="P2006" s="51"/>
    </row>
    <row r="2007" spans="1:16" s="50" customFormat="1" ht="99.75">
      <c r="A2007" s="166">
        <v>7</v>
      </c>
      <c r="B2007" s="44">
        <v>1</v>
      </c>
      <c r="C2007" s="174" t="s">
        <v>1026</v>
      </c>
      <c r="D2007" s="45"/>
      <c r="E2007" s="48"/>
      <c r="F2007" s="47"/>
      <c r="G2007" s="80"/>
      <c r="H2007" s="217"/>
      <c r="J2007" s="51"/>
      <c r="K2007" s="184"/>
      <c r="L2007" s="100" t="s">
        <v>1027</v>
      </c>
      <c r="M2007" s="51"/>
      <c r="N2007" s="51"/>
      <c r="O2007" s="51"/>
      <c r="P2007" s="51"/>
    </row>
    <row r="2008" spans="1:16" s="50" customFormat="1" ht="71.25">
      <c r="A2008" s="166"/>
      <c r="B2008" s="44"/>
      <c r="C2008" s="174" t="s">
        <v>1020</v>
      </c>
      <c r="D2008" s="45"/>
      <c r="E2008" s="48"/>
      <c r="F2008" s="47"/>
      <c r="G2008" s="80"/>
      <c r="H2008" s="217"/>
      <c r="J2008" s="51"/>
      <c r="K2008" s="184"/>
      <c r="L2008" s="100" t="s">
        <v>1028</v>
      </c>
      <c r="M2008" s="51"/>
      <c r="N2008" s="51"/>
      <c r="O2008" s="51"/>
      <c r="P2008" s="51"/>
    </row>
    <row r="2009" spans="1:16" s="50" customFormat="1" ht="71.25">
      <c r="A2009" s="166"/>
      <c r="B2009" s="44"/>
      <c r="C2009" s="174" t="s">
        <v>404</v>
      </c>
      <c r="D2009" s="45"/>
      <c r="E2009" s="48"/>
      <c r="F2009" s="47"/>
      <c r="G2009" s="80"/>
      <c r="H2009" s="217"/>
      <c r="J2009" s="51"/>
      <c r="K2009" s="184"/>
      <c r="L2009" s="100" t="s">
        <v>1029</v>
      </c>
      <c r="M2009" s="51"/>
      <c r="N2009" s="51"/>
      <c r="O2009" s="51"/>
      <c r="P2009" s="51"/>
    </row>
    <row r="2010" spans="1:16" s="50" customFormat="1" ht="128.25">
      <c r="A2010" s="166"/>
      <c r="B2010" s="44"/>
      <c r="C2010" s="174" t="s">
        <v>1023</v>
      </c>
      <c r="D2010" s="45"/>
      <c r="E2010" s="48">
        <f>245+269+98+103+70+70</f>
        <v>855</v>
      </c>
      <c r="F2010" s="47" t="s">
        <v>13</v>
      </c>
      <c r="G2010" s="80"/>
      <c r="H2010" s="217">
        <f>+E2010*G2010</f>
        <v>0</v>
      </c>
      <c r="J2010" s="51"/>
      <c r="K2010" s="184" t="s">
        <v>1021</v>
      </c>
      <c r="L2010" s="100" t="s">
        <v>1030</v>
      </c>
      <c r="M2010" s="51"/>
      <c r="N2010" s="51"/>
      <c r="O2010" s="51"/>
      <c r="P2010" s="51"/>
    </row>
    <row r="2011" spans="1:16" s="50" customFormat="1" ht="85.5">
      <c r="A2011" s="166"/>
      <c r="B2011" s="44"/>
      <c r="C2011" s="45"/>
      <c r="D2011" s="45"/>
      <c r="E2011" s="48"/>
      <c r="F2011" s="47"/>
      <c r="G2011" s="80"/>
      <c r="H2011" s="217"/>
      <c r="J2011" s="51"/>
      <c r="K2011" s="184"/>
      <c r="L2011" s="100" t="s">
        <v>1031</v>
      </c>
      <c r="M2011" s="51"/>
      <c r="N2011" s="51"/>
      <c r="O2011" s="51"/>
      <c r="P2011" s="51"/>
    </row>
    <row r="2012" spans="1:16" s="50" customFormat="1" ht="71.25">
      <c r="A2012" s="166">
        <v>7</v>
      </c>
      <c r="B2012" s="44">
        <v>2</v>
      </c>
      <c r="C2012" s="276" t="s">
        <v>1024</v>
      </c>
      <c r="D2012" s="45"/>
      <c r="E2012" s="48">
        <v>220</v>
      </c>
      <c r="F2012" s="47" t="s">
        <v>13</v>
      </c>
      <c r="G2012" s="80"/>
      <c r="H2012" s="217">
        <f>+E2012*G2012</f>
        <v>0</v>
      </c>
      <c r="J2012" s="51"/>
      <c r="K2012" s="184" t="s">
        <v>1022</v>
      </c>
      <c r="L2012" s="100" t="s">
        <v>1032</v>
      </c>
      <c r="M2012" s="51"/>
      <c r="N2012" s="51"/>
      <c r="O2012" s="51"/>
      <c r="P2012" s="51"/>
    </row>
    <row r="2013" spans="1:16" s="50" customFormat="1">
      <c r="A2013" s="166"/>
      <c r="B2013" s="44"/>
      <c r="C2013" s="45"/>
      <c r="D2013" s="45"/>
      <c r="E2013" s="48"/>
      <c r="F2013" s="47"/>
      <c r="G2013" s="80"/>
      <c r="H2013" s="217"/>
      <c r="J2013" s="51"/>
      <c r="K2013" s="184"/>
      <c r="L2013" s="100" t="s">
        <v>1033</v>
      </c>
      <c r="M2013" s="51"/>
      <c r="N2013" s="51"/>
      <c r="O2013" s="51"/>
      <c r="P2013" s="51"/>
    </row>
    <row r="2014" spans="1:16" s="50" customFormat="1" ht="18" customHeight="1">
      <c r="A2014" s="166"/>
      <c r="B2014" s="44"/>
      <c r="C2014" s="45" t="s">
        <v>1036</v>
      </c>
      <c r="D2014" s="45"/>
      <c r="E2014" s="48"/>
      <c r="F2014" s="47"/>
      <c r="G2014" s="80"/>
      <c r="H2014" s="217"/>
      <c r="J2014" s="51"/>
      <c r="K2014" s="184"/>
      <c r="L2014" s="100" t="s">
        <v>1034</v>
      </c>
      <c r="M2014" s="51"/>
      <c r="N2014" s="51"/>
      <c r="O2014" s="51"/>
      <c r="P2014" s="51"/>
    </row>
    <row r="2015" spans="1:16" s="50" customFormat="1" ht="28.5">
      <c r="A2015" s="166"/>
      <c r="B2015" s="44"/>
      <c r="C2015" s="99" t="s">
        <v>1035</v>
      </c>
      <c r="D2015" s="45"/>
      <c r="E2015" s="48"/>
      <c r="F2015" s="47"/>
      <c r="G2015" s="80"/>
      <c r="H2015" s="217"/>
      <c r="J2015" s="51"/>
      <c r="K2015" s="184"/>
      <c r="L2015" s="100"/>
      <c r="M2015" s="51"/>
      <c r="N2015" s="51"/>
      <c r="O2015" s="51"/>
      <c r="P2015" s="51"/>
    </row>
    <row r="2016" spans="1:16" s="50" customFormat="1" ht="28.5">
      <c r="A2016" s="166"/>
      <c r="B2016" s="44"/>
      <c r="C2016" s="99" t="s">
        <v>1037</v>
      </c>
      <c r="D2016" s="45"/>
      <c r="E2016" s="48"/>
      <c r="F2016" s="47"/>
      <c r="G2016" s="80"/>
      <c r="H2016" s="217"/>
      <c r="J2016" s="51"/>
      <c r="K2016" s="184"/>
      <c r="L2016" s="100"/>
      <c r="M2016" s="51"/>
      <c r="N2016" s="51"/>
      <c r="O2016" s="51"/>
      <c r="P2016" s="51"/>
    </row>
    <row r="2017" spans="1:258" s="50" customFormat="1" ht="71.25">
      <c r="A2017" s="166">
        <v>7</v>
      </c>
      <c r="B2017" s="44">
        <v>3</v>
      </c>
      <c r="C2017" s="45" t="s">
        <v>1038</v>
      </c>
      <c r="D2017" s="45"/>
      <c r="E2017" s="48">
        <v>140</v>
      </c>
      <c r="F2017" s="47" t="s">
        <v>13</v>
      </c>
      <c r="G2017" s="80"/>
      <c r="H2017" s="217">
        <f>+E2017*G2017</f>
        <v>0</v>
      </c>
      <c r="J2017" s="51"/>
      <c r="K2017" s="243">
        <f>+E2010-E2012</f>
        <v>635</v>
      </c>
      <c r="L2017" s="100" t="s">
        <v>1035</v>
      </c>
      <c r="M2017" s="51"/>
      <c r="N2017" s="51"/>
      <c r="O2017" s="51"/>
      <c r="P2017" s="51"/>
    </row>
    <row r="2018" spans="1:258" s="50" customFormat="1">
      <c r="A2018" s="166"/>
      <c r="B2018" s="44"/>
      <c r="C2018" s="45"/>
      <c r="D2018" s="45"/>
      <c r="E2018" s="48"/>
      <c r="F2018" s="47"/>
      <c r="G2018" s="80"/>
      <c r="H2018" s="217"/>
      <c r="J2018" s="51"/>
      <c r="K2018" s="184"/>
      <c r="L2018" s="100"/>
      <c r="M2018" s="51"/>
      <c r="N2018" s="51"/>
      <c r="O2018" s="51"/>
      <c r="P2018" s="51"/>
    </row>
    <row r="2019" spans="1:258" s="50" customFormat="1">
      <c r="A2019" s="166">
        <v>7</v>
      </c>
      <c r="B2019" s="44">
        <v>4</v>
      </c>
      <c r="C2019" s="45" t="s">
        <v>405</v>
      </c>
      <c r="D2019" s="45"/>
      <c r="E2019" s="48">
        <f>120*8</f>
        <v>960</v>
      </c>
      <c r="F2019" s="47" t="s">
        <v>13</v>
      </c>
      <c r="G2019" s="80"/>
      <c r="H2019" s="217">
        <f>+E2019*G2019</f>
        <v>0</v>
      </c>
      <c r="J2019" s="42"/>
      <c r="K2019" s="42"/>
      <c r="L2019" s="42"/>
      <c r="M2019" s="42"/>
      <c r="N2019" s="42"/>
      <c r="O2019" s="42"/>
      <c r="P2019" s="42"/>
      <c r="Q2019" s="41"/>
      <c r="R2019" s="41"/>
      <c r="S2019" s="41"/>
      <c r="T2019" s="41"/>
      <c r="U2019" s="41"/>
      <c r="V2019" s="41"/>
      <c r="W2019" s="41"/>
      <c r="X2019" s="41"/>
      <c r="Y2019" s="41"/>
      <c r="Z2019" s="41"/>
      <c r="AA2019" s="41"/>
      <c r="AB2019" s="41"/>
      <c r="AC2019" s="41"/>
      <c r="AD2019" s="41"/>
      <c r="AE2019" s="41"/>
      <c r="AF2019" s="41"/>
      <c r="AG2019" s="41"/>
      <c r="AH2019" s="41"/>
      <c r="AI2019" s="41"/>
      <c r="AJ2019" s="41"/>
      <c r="AK2019" s="41"/>
      <c r="AL2019" s="41"/>
      <c r="AM2019" s="41"/>
      <c r="AN2019" s="41"/>
      <c r="AO2019" s="41"/>
      <c r="AP2019" s="41"/>
      <c r="AQ2019" s="41"/>
      <c r="AR2019" s="41"/>
      <c r="AS2019" s="41"/>
      <c r="AT2019" s="41"/>
      <c r="AU2019" s="41"/>
      <c r="AV2019" s="41"/>
      <c r="AW2019" s="41"/>
      <c r="AX2019" s="41"/>
      <c r="AY2019" s="41"/>
      <c r="AZ2019" s="41"/>
      <c r="BA2019" s="41"/>
      <c r="BB2019" s="41"/>
      <c r="BC2019" s="41"/>
      <c r="BD2019" s="41"/>
      <c r="BE2019" s="41"/>
      <c r="BF2019" s="41"/>
      <c r="BG2019" s="41"/>
      <c r="BH2019" s="41"/>
      <c r="BI2019" s="41"/>
      <c r="BJ2019" s="41"/>
      <c r="BK2019" s="41"/>
      <c r="BL2019" s="41"/>
      <c r="BM2019" s="41"/>
      <c r="BN2019" s="41"/>
      <c r="BO2019" s="41"/>
      <c r="BP2019" s="41"/>
      <c r="BQ2019" s="41"/>
      <c r="BR2019" s="41"/>
      <c r="BS2019" s="41"/>
      <c r="BT2019" s="41"/>
      <c r="BU2019" s="41"/>
      <c r="BV2019" s="41"/>
      <c r="BW2019" s="41"/>
      <c r="BX2019" s="41"/>
      <c r="BY2019" s="41"/>
      <c r="BZ2019" s="41"/>
      <c r="CA2019" s="41"/>
      <c r="CB2019" s="41"/>
      <c r="CC2019" s="41"/>
      <c r="CD2019" s="41"/>
      <c r="CE2019" s="41"/>
      <c r="CF2019" s="41"/>
      <c r="CG2019" s="41"/>
      <c r="CH2019" s="41"/>
      <c r="CI2019" s="41"/>
      <c r="CJ2019" s="41"/>
      <c r="CK2019" s="41"/>
      <c r="CL2019" s="41"/>
      <c r="CM2019" s="41"/>
      <c r="CN2019" s="41"/>
      <c r="CO2019" s="41"/>
      <c r="CP2019" s="41"/>
      <c r="CQ2019" s="41"/>
      <c r="CR2019" s="41"/>
      <c r="CS2019" s="41"/>
      <c r="CT2019" s="41"/>
      <c r="CU2019" s="41"/>
      <c r="CV2019" s="41"/>
      <c r="CW2019" s="41"/>
      <c r="CX2019" s="41"/>
      <c r="CY2019" s="41"/>
      <c r="CZ2019" s="41"/>
      <c r="DA2019" s="41"/>
      <c r="DB2019" s="41"/>
      <c r="DC2019" s="41"/>
      <c r="DD2019" s="41"/>
      <c r="DE2019" s="41"/>
      <c r="DF2019" s="41"/>
      <c r="DG2019" s="41"/>
      <c r="DH2019" s="41"/>
      <c r="DI2019" s="41"/>
      <c r="DJ2019" s="41"/>
      <c r="DK2019" s="41"/>
      <c r="DL2019" s="41"/>
      <c r="DM2019" s="41"/>
      <c r="DN2019" s="41"/>
      <c r="DO2019" s="41"/>
      <c r="DP2019" s="41"/>
      <c r="DQ2019" s="41"/>
      <c r="DR2019" s="41"/>
      <c r="DS2019" s="41"/>
      <c r="DT2019" s="41"/>
      <c r="DU2019" s="41"/>
      <c r="DV2019" s="41"/>
      <c r="DW2019" s="41"/>
      <c r="DX2019" s="41"/>
      <c r="DY2019" s="41"/>
      <c r="DZ2019" s="41"/>
      <c r="EA2019" s="41"/>
      <c r="EB2019" s="41"/>
      <c r="EC2019" s="41"/>
      <c r="ED2019" s="41"/>
      <c r="EE2019" s="41"/>
      <c r="EF2019" s="41"/>
      <c r="EG2019" s="41"/>
      <c r="EH2019" s="41"/>
      <c r="EI2019" s="41"/>
      <c r="EJ2019" s="41"/>
      <c r="EK2019" s="41"/>
      <c r="EL2019" s="41"/>
      <c r="EM2019" s="41"/>
      <c r="EN2019" s="41"/>
      <c r="EO2019" s="41"/>
      <c r="EP2019" s="41"/>
      <c r="EQ2019" s="41"/>
      <c r="ER2019" s="41"/>
      <c r="ES2019" s="41"/>
      <c r="ET2019" s="41"/>
      <c r="EU2019" s="41"/>
      <c r="EV2019" s="41"/>
      <c r="EW2019" s="41"/>
      <c r="EX2019" s="41"/>
      <c r="EY2019" s="41"/>
      <c r="EZ2019" s="41"/>
      <c r="FA2019" s="41"/>
      <c r="FB2019" s="41"/>
      <c r="FC2019" s="41"/>
      <c r="FD2019" s="41"/>
      <c r="FE2019" s="41"/>
      <c r="FF2019" s="41"/>
      <c r="FG2019" s="41"/>
      <c r="FH2019" s="41"/>
      <c r="FI2019" s="41"/>
      <c r="FJ2019" s="41"/>
      <c r="FK2019" s="41"/>
      <c r="FL2019" s="41"/>
      <c r="FM2019" s="41"/>
      <c r="FN2019" s="41"/>
      <c r="FO2019" s="41"/>
      <c r="FP2019" s="41"/>
      <c r="FQ2019" s="41"/>
      <c r="FR2019" s="41"/>
      <c r="FS2019" s="41"/>
      <c r="FT2019" s="41"/>
      <c r="FU2019" s="41"/>
      <c r="FV2019" s="41"/>
      <c r="FW2019" s="41"/>
      <c r="FX2019" s="41"/>
      <c r="FY2019" s="41"/>
      <c r="FZ2019" s="41"/>
      <c r="GA2019" s="41"/>
      <c r="GB2019" s="41"/>
      <c r="GC2019" s="41"/>
      <c r="GD2019" s="41"/>
      <c r="GE2019" s="41"/>
      <c r="GF2019" s="41"/>
      <c r="GG2019" s="41"/>
      <c r="GH2019" s="41"/>
      <c r="GI2019" s="41"/>
      <c r="GJ2019" s="41"/>
      <c r="GK2019" s="41"/>
      <c r="GL2019" s="41"/>
      <c r="GM2019" s="41"/>
      <c r="GN2019" s="41"/>
      <c r="GO2019" s="41"/>
      <c r="GP2019" s="41"/>
      <c r="GQ2019" s="41"/>
      <c r="GR2019" s="41"/>
      <c r="GS2019" s="41"/>
      <c r="GT2019" s="41"/>
      <c r="GU2019" s="41"/>
      <c r="GV2019" s="41"/>
      <c r="GW2019" s="41"/>
      <c r="GX2019" s="41"/>
      <c r="GY2019" s="41"/>
      <c r="GZ2019" s="41"/>
      <c r="HA2019" s="41"/>
      <c r="HB2019" s="41"/>
      <c r="HC2019" s="41"/>
      <c r="HD2019" s="41"/>
      <c r="HE2019" s="41"/>
      <c r="HF2019" s="41"/>
      <c r="HG2019" s="41"/>
      <c r="HH2019" s="41"/>
      <c r="HI2019" s="41"/>
      <c r="HJ2019" s="41"/>
      <c r="HK2019" s="41"/>
      <c r="HL2019" s="41"/>
      <c r="HM2019" s="41"/>
      <c r="HN2019" s="41"/>
      <c r="HO2019" s="41"/>
      <c r="HP2019" s="41"/>
      <c r="HQ2019" s="41"/>
      <c r="HR2019" s="41"/>
      <c r="HS2019" s="41"/>
      <c r="HT2019" s="41"/>
      <c r="HU2019" s="41"/>
      <c r="HV2019" s="41"/>
      <c r="HW2019" s="41"/>
      <c r="HX2019" s="41"/>
      <c r="HY2019" s="41"/>
      <c r="HZ2019" s="41"/>
      <c r="IA2019" s="41"/>
      <c r="IB2019" s="41"/>
      <c r="IC2019" s="41"/>
      <c r="ID2019" s="41"/>
      <c r="IE2019" s="41"/>
      <c r="IF2019" s="41"/>
      <c r="IG2019" s="41"/>
      <c r="IH2019" s="41"/>
      <c r="II2019" s="41"/>
      <c r="IJ2019" s="41"/>
      <c r="IK2019" s="41"/>
      <c r="IL2019" s="41"/>
      <c r="IM2019" s="41"/>
      <c r="IN2019" s="41"/>
      <c r="IO2019" s="41"/>
      <c r="IP2019" s="41"/>
      <c r="IQ2019" s="41"/>
      <c r="IR2019" s="41"/>
      <c r="IS2019" s="41"/>
      <c r="IT2019" s="41"/>
      <c r="IU2019" s="41"/>
      <c r="IV2019" s="41"/>
      <c r="IW2019" s="41"/>
      <c r="IX2019" s="41"/>
    </row>
    <row r="2020" spans="1:258" s="50" customFormat="1">
      <c r="A2020" s="166"/>
      <c r="B2020" s="44"/>
      <c r="C2020" s="45"/>
      <c r="D2020" s="45"/>
      <c r="E2020" s="48"/>
      <c r="F2020" s="47"/>
      <c r="G2020" s="80"/>
      <c r="H2020" s="217"/>
      <c r="J2020" s="42"/>
      <c r="K2020" s="42"/>
      <c r="L2020" s="42"/>
      <c r="M2020" s="42"/>
      <c r="N2020" s="42"/>
      <c r="O2020" s="42"/>
      <c r="P2020" s="42"/>
      <c r="Q2020" s="41"/>
      <c r="R2020" s="41"/>
      <c r="S2020" s="41"/>
      <c r="T2020" s="41"/>
      <c r="U2020" s="41"/>
      <c r="V2020" s="41"/>
      <c r="W2020" s="41"/>
      <c r="X2020" s="41"/>
      <c r="Y2020" s="41"/>
      <c r="Z2020" s="41"/>
      <c r="AA2020" s="41"/>
      <c r="AB2020" s="41"/>
      <c r="AC2020" s="41"/>
      <c r="AD2020" s="41"/>
      <c r="AE2020" s="41"/>
      <c r="AF2020" s="41"/>
      <c r="AG2020" s="41"/>
      <c r="AH2020" s="41"/>
      <c r="AI2020" s="41"/>
      <c r="AJ2020" s="41"/>
      <c r="AK2020" s="41"/>
      <c r="AL2020" s="41"/>
      <c r="AM2020" s="41"/>
      <c r="AN2020" s="41"/>
      <c r="AO2020" s="41"/>
      <c r="AP2020" s="41"/>
      <c r="AQ2020" s="41"/>
      <c r="AR2020" s="41"/>
      <c r="AS2020" s="41"/>
      <c r="AT2020" s="41"/>
      <c r="AU2020" s="41"/>
      <c r="AV2020" s="41"/>
      <c r="AW2020" s="41"/>
      <c r="AX2020" s="41"/>
      <c r="AY2020" s="41"/>
      <c r="AZ2020" s="41"/>
      <c r="BA2020" s="41"/>
      <c r="BB2020" s="41"/>
      <c r="BC2020" s="41"/>
      <c r="BD2020" s="41"/>
      <c r="BE2020" s="41"/>
      <c r="BF2020" s="41"/>
      <c r="BG2020" s="41"/>
      <c r="BH2020" s="41"/>
      <c r="BI2020" s="41"/>
      <c r="BJ2020" s="41"/>
      <c r="BK2020" s="41"/>
      <c r="BL2020" s="41"/>
      <c r="BM2020" s="41"/>
      <c r="BN2020" s="41"/>
      <c r="BO2020" s="41"/>
      <c r="BP2020" s="41"/>
      <c r="BQ2020" s="41"/>
      <c r="BR2020" s="41"/>
      <c r="BS2020" s="41"/>
      <c r="BT2020" s="41"/>
      <c r="BU2020" s="41"/>
      <c r="BV2020" s="41"/>
      <c r="BW2020" s="41"/>
      <c r="BX2020" s="41"/>
      <c r="BY2020" s="41"/>
      <c r="BZ2020" s="41"/>
      <c r="CA2020" s="41"/>
      <c r="CB2020" s="41"/>
      <c r="CC2020" s="41"/>
      <c r="CD2020" s="41"/>
      <c r="CE2020" s="41"/>
      <c r="CF2020" s="41"/>
      <c r="CG2020" s="41"/>
      <c r="CH2020" s="41"/>
      <c r="CI2020" s="41"/>
      <c r="CJ2020" s="41"/>
      <c r="CK2020" s="41"/>
      <c r="CL2020" s="41"/>
      <c r="CM2020" s="41"/>
      <c r="CN2020" s="41"/>
      <c r="CO2020" s="41"/>
      <c r="CP2020" s="41"/>
      <c r="CQ2020" s="41"/>
      <c r="CR2020" s="41"/>
      <c r="CS2020" s="41"/>
      <c r="CT2020" s="41"/>
      <c r="CU2020" s="41"/>
      <c r="CV2020" s="41"/>
      <c r="CW2020" s="41"/>
      <c r="CX2020" s="41"/>
      <c r="CY2020" s="41"/>
      <c r="CZ2020" s="41"/>
      <c r="DA2020" s="41"/>
      <c r="DB2020" s="41"/>
      <c r="DC2020" s="41"/>
      <c r="DD2020" s="41"/>
      <c r="DE2020" s="41"/>
      <c r="DF2020" s="41"/>
      <c r="DG2020" s="41"/>
      <c r="DH2020" s="41"/>
      <c r="DI2020" s="41"/>
      <c r="DJ2020" s="41"/>
      <c r="DK2020" s="41"/>
      <c r="DL2020" s="41"/>
      <c r="DM2020" s="41"/>
      <c r="DN2020" s="41"/>
      <c r="DO2020" s="41"/>
      <c r="DP2020" s="41"/>
      <c r="DQ2020" s="41"/>
      <c r="DR2020" s="41"/>
      <c r="DS2020" s="41"/>
      <c r="DT2020" s="41"/>
      <c r="DU2020" s="41"/>
      <c r="DV2020" s="41"/>
      <c r="DW2020" s="41"/>
      <c r="DX2020" s="41"/>
      <c r="DY2020" s="41"/>
      <c r="DZ2020" s="41"/>
      <c r="EA2020" s="41"/>
      <c r="EB2020" s="41"/>
      <c r="EC2020" s="41"/>
      <c r="ED2020" s="41"/>
      <c r="EE2020" s="41"/>
      <c r="EF2020" s="41"/>
      <c r="EG2020" s="41"/>
      <c r="EH2020" s="41"/>
      <c r="EI2020" s="41"/>
      <c r="EJ2020" s="41"/>
      <c r="EK2020" s="41"/>
      <c r="EL2020" s="41"/>
      <c r="EM2020" s="41"/>
      <c r="EN2020" s="41"/>
      <c r="EO2020" s="41"/>
      <c r="EP2020" s="41"/>
      <c r="EQ2020" s="41"/>
      <c r="ER2020" s="41"/>
      <c r="ES2020" s="41"/>
      <c r="ET2020" s="41"/>
      <c r="EU2020" s="41"/>
      <c r="EV2020" s="41"/>
      <c r="EW2020" s="41"/>
      <c r="EX2020" s="41"/>
      <c r="EY2020" s="41"/>
      <c r="EZ2020" s="41"/>
      <c r="FA2020" s="41"/>
      <c r="FB2020" s="41"/>
      <c r="FC2020" s="41"/>
      <c r="FD2020" s="41"/>
      <c r="FE2020" s="41"/>
      <c r="FF2020" s="41"/>
      <c r="FG2020" s="41"/>
      <c r="FH2020" s="41"/>
      <c r="FI2020" s="41"/>
      <c r="FJ2020" s="41"/>
      <c r="FK2020" s="41"/>
      <c r="FL2020" s="41"/>
      <c r="FM2020" s="41"/>
      <c r="FN2020" s="41"/>
      <c r="FO2020" s="41"/>
      <c r="FP2020" s="41"/>
      <c r="FQ2020" s="41"/>
      <c r="FR2020" s="41"/>
      <c r="FS2020" s="41"/>
      <c r="FT2020" s="41"/>
      <c r="FU2020" s="41"/>
      <c r="FV2020" s="41"/>
      <c r="FW2020" s="41"/>
      <c r="FX2020" s="41"/>
      <c r="FY2020" s="41"/>
      <c r="FZ2020" s="41"/>
      <c r="GA2020" s="41"/>
      <c r="GB2020" s="41"/>
      <c r="GC2020" s="41"/>
      <c r="GD2020" s="41"/>
      <c r="GE2020" s="41"/>
      <c r="GF2020" s="41"/>
      <c r="GG2020" s="41"/>
      <c r="GH2020" s="41"/>
      <c r="GI2020" s="41"/>
      <c r="GJ2020" s="41"/>
      <c r="GK2020" s="41"/>
      <c r="GL2020" s="41"/>
      <c r="GM2020" s="41"/>
      <c r="GN2020" s="41"/>
      <c r="GO2020" s="41"/>
      <c r="GP2020" s="41"/>
      <c r="GQ2020" s="41"/>
      <c r="GR2020" s="41"/>
      <c r="GS2020" s="41"/>
      <c r="GT2020" s="41"/>
      <c r="GU2020" s="41"/>
      <c r="GV2020" s="41"/>
      <c r="GW2020" s="41"/>
      <c r="GX2020" s="41"/>
      <c r="GY2020" s="41"/>
      <c r="GZ2020" s="41"/>
      <c r="HA2020" s="41"/>
      <c r="HB2020" s="41"/>
      <c r="HC2020" s="41"/>
      <c r="HD2020" s="41"/>
      <c r="HE2020" s="41"/>
      <c r="HF2020" s="41"/>
      <c r="HG2020" s="41"/>
      <c r="HH2020" s="41"/>
      <c r="HI2020" s="41"/>
      <c r="HJ2020" s="41"/>
      <c r="HK2020" s="41"/>
      <c r="HL2020" s="41"/>
      <c r="HM2020" s="41"/>
      <c r="HN2020" s="41"/>
      <c r="HO2020" s="41"/>
      <c r="HP2020" s="41"/>
      <c r="HQ2020" s="41"/>
      <c r="HR2020" s="41"/>
      <c r="HS2020" s="41"/>
      <c r="HT2020" s="41"/>
      <c r="HU2020" s="41"/>
      <c r="HV2020" s="41"/>
      <c r="HW2020" s="41"/>
      <c r="HX2020" s="41"/>
      <c r="HY2020" s="41"/>
      <c r="HZ2020" s="41"/>
      <c r="IA2020" s="41"/>
      <c r="IB2020" s="41"/>
      <c r="IC2020" s="41"/>
      <c r="ID2020" s="41"/>
      <c r="IE2020" s="41"/>
      <c r="IF2020" s="41"/>
      <c r="IG2020" s="41"/>
      <c r="IH2020" s="41"/>
      <c r="II2020" s="41"/>
      <c r="IJ2020" s="41"/>
      <c r="IK2020" s="41"/>
      <c r="IL2020" s="41"/>
      <c r="IM2020" s="41"/>
      <c r="IN2020" s="41"/>
      <c r="IO2020" s="41"/>
      <c r="IP2020" s="41"/>
      <c r="IQ2020" s="41"/>
      <c r="IR2020" s="41"/>
      <c r="IS2020" s="41"/>
      <c r="IT2020" s="41"/>
      <c r="IU2020" s="41"/>
      <c r="IV2020" s="41"/>
      <c r="IW2020" s="41"/>
      <c r="IX2020" s="41"/>
    </row>
    <row r="2021" spans="1:258" s="50" customFormat="1" ht="15" thickBot="1">
      <c r="A2021" s="116">
        <v>7</v>
      </c>
      <c r="B2021" s="90"/>
      <c r="C2021" s="267" t="s">
        <v>149</v>
      </c>
      <c r="D2021" s="91"/>
      <c r="E2021" s="198"/>
      <c r="F2021" s="117"/>
      <c r="G2021" s="118"/>
      <c r="H2021" s="92">
        <f>SUM(H2007:H2019)</f>
        <v>0</v>
      </c>
      <c r="J2021" s="51"/>
      <c r="K2021" s="51"/>
      <c r="L2021" s="51"/>
      <c r="M2021" s="51"/>
      <c r="N2021" s="51"/>
      <c r="O2021" s="51"/>
      <c r="P2021" s="51"/>
    </row>
    <row r="2022" spans="1:258" ht="15" thickTop="1">
      <c r="H2022" s="216"/>
    </row>
    <row r="2023" spans="1:258" s="50" customFormat="1">
      <c r="A2023" s="93">
        <v>8</v>
      </c>
      <c r="B2023" s="85"/>
      <c r="C2023" s="163" t="s">
        <v>1039</v>
      </c>
      <c r="D2023" s="163"/>
      <c r="E2023" s="212"/>
      <c r="F2023" s="164"/>
      <c r="G2023" s="165"/>
      <c r="H2023" s="237"/>
      <c r="J2023" s="51"/>
      <c r="K2023" s="51"/>
      <c r="L2023" s="51"/>
      <c r="M2023" s="51"/>
      <c r="N2023" s="51"/>
      <c r="O2023" s="51"/>
      <c r="P2023" s="51"/>
    </row>
    <row r="2024" spans="1:258" s="50" customFormat="1">
      <c r="A2024" s="166"/>
      <c r="B2024" s="43"/>
      <c r="C2024" s="45"/>
      <c r="D2024" s="45"/>
      <c r="E2024" s="48"/>
      <c r="F2024" s="47"/>
      <c r="G2024" s="80"/>
      <c r="H2024" s="217"/>
      <c r="J2024" s="51"/>
      <c r="K2024" s="51"/>
      <c r="L2024" s="51"/>
      <c r="M2024" s="51"/>
      <c r="N2024" s="51"/>
      <c r="O2024" s="51"/>
      <c r="P2024" s="51"/>
    </row>
    <row r="2025" spans="1:258" s="50" customFormat="1">
      <c r="A2025" s="166"/>
      <c r="B2025" s="43"/>
      <c r="C2025" s="45"/>
      <c r="D2025" s="45"/>
      <c r="E2025" s="48"/>
      <c r="F2025" s="47"/>
      <c r="G2025" s="80"/>
      <c r="H2025" s="217"/>
      <c r="J2025" s="51"/>
      <c r="K2025" s="51"/>
      <c r="L2025" s="51"/>
      <c r="M2025" s="51"/>
      <c r="N2025" s="51"/>
      <c r="O2025" s="51"/>
      <c r="P2025" s="51"/>
    </row>
    <row r="2026" spans="1:258" s="50" customFormat="1" ht="28.5">
      <c r="A2026" s="166">
        <v>8</v>
      </c>
      <c r="B2026" s="44">
        <v>1</v>
      </c>
      <c r="C2026" s="174" t="s">
        <v>1040</v>
      </c>
      <c r="D2026" s="45"/>
      <c r="E2026" s="48">
        <v>1</v>
      </c>
      <c r="F2026" s="47" t="s">
        <v>12</v>
      </c>
      <c r="G2026" s="80"/>
      <c r="H2026" s="217">
        <f>+E2026*G2026</f>
        <v>0</v>
      </c>
      <c r="J2026" s="51"/>
      <c r="K2026" s="184"/>
      <c r="L2026" s="100"/>
      <c r="M2026" s="51"/>
      <c r="N2026" s="51"/>
      <c r="O2026" s="51"/>
      <c r="P2026" s="51"/>
    </row>
    <row r="2027" spans="1:258" s="50" customFormat="1" ht="28.5">
      <c r="A2027" s="166"/>
      <c r="B2027" s="44"/>
      <c r="C2027" s="174" t="s">
        <v>1041</v>
      </c>
      <c r="D2027" s="45"/>
      <c r="E2027" s="48"/>
      <c r="F2027" s="47"/>
      <c r="G2027" s="80"/>
      <c r="H2027" s="217"/>
      <c r="J2027" s="51"/>
      <c r="K2027" s="184"/>
      <c r="L2027" s="100"/>
      <c r="M2027" s="51"/>
      <c r="N2027" s="51"/>
      <c r="O2027" s="51"/>
      <c r="P2027" s="51"/>
    </row>
    <row r="2028" spans="1:258" s="50" customFormat="1">
      <c r="A2028" s="166"/>
      <c r="B2028" s="44"/>
      <c r="C2028" s="174" t="s">
        <v>1042</v>
      </c>
      <c r="D2028" s="45"/>
      <c r="E2028" s="48"/>
      <c r="F2028" s="47"/>
      <c r="G2028" s="80"/>
      <c r="H2028" s="217"/>
      <c r="J2028" s="51"/>
      <c r="K2028" s="184"/>
      <c r="L2028" s="100"/>
      <c r="M2028" s="51"/>
      <c r="N2028" s="51"/>
      <c r="O2028" s="51"/>
      <c r="P2028" s="51"/>
    </row>
    <row r="2029" spans="1:258" s="50" customFormat="1" ht="28.5">
      <c r="A2029" s="166"/>
      <c r="B2029" s="44"/>
      <c r="C2029" s="174" t="s">
        <v>1043</v>
      </c>
      <c r="D2029" s="45"/>
      <c r="E2029" s="48"/>
      <c r="F2029" s="47"/>
      <c r="G2029" s="80"/>
      <c r="H2029" s="217"/>
      <c r="J2029" s="51"/>
      <c r="K2029" s="184"/>
      <c r="L2029" s="100"/>
      <c r="M2029" s="51"/>
      <c r="N2029" s="51"/>
      <c r="O2029" s="51"/>
      <c r="P2029" s="51"/>
    </row>
    <row r="2030" spans="1:258" s="50" customFormat="1" ht="28.5">
      <c r="A2030" s="166"/>
      <c r="B2030" s="44"/>
      <c r="C2030" s="174" t="s">
        <v>1044</v>
      </c>
      <c r="D2030" s="45"/>
      <c r="E2030" s="48"/>
      <c r="F2030" s="47"/>
      <c r="G2030" s="80"/>
      <c r="H2030" s="217"/>
      <c r="J2030" s="51"/>
      <c r="K2030" s="184"/>
      <c r="L2030" s="100"/>
      <c r="M2030" s="51"/>
      <c r="N2030" s="51"/>
      <c r="O2030" s="51"/>
      <c r="P2030" s="51"/>
    </row>
    <row r="2031" spans="1:258" s="50" customFormat="1" ht="28.5">
      <c r="A2031" s="166"/>
      <c r="B2031" s="44"/>
      <c r="C2031" s="174" t="s">
        <v>1045</v>
      </c>
      <c r="D2031" s="45"/>
      <c r="E2031" s="48"/>
      <c r="F2031" s="47"/>
      <c r="G2031" s="80"/>
      <c r="H2031" s="217"/>
      <c r="J2031" s="51"/>
      <c r="K2031" s="184"/>
      <c r="L2031" s="100"/>
      <c r="M2031" s="51"/>
      <c r="N2031" s="51"/>
      <c r="O2031" s="51"/>
      <c r="P2031" s="51"/>
    </row>
    <row r="2032" spans="1:258" s="50" customFormat="1" ht="28.5">
      <c r="A2032" s="166"/>
      <c r="B2032" s="44"/>
      <c r="C2032" s="174" t="s">
        <v>1046</v>
      </c>
      <c r="D2032" s="45"/>
      <c r="E2032" s="48"/>
      <c r="F2032" s="47"/>
      <c r="G2032" s="80"/>
      <c r="H2032" s="217"/>
      <c r="J2032" s="51"/>
      <c r="K2032" s="184"/>
      <c r="L2032" s="100"/>
      <c r="M2032" s="51"/>
      <c r="N2032" s="51"/>
      <c r="O2032" s="51"/>
      <c r="P2032" s="51"/>
    </row>
    <row r="2033" spans="1:258" s="50" customFormat="1" ht="28.5">
      <c r="A2033" s="166"/>
      <c r="B2033" s="44"/>
      <c r="C2033" s="174" t="s">
        <v>1047</v>
      </c>
      <c r="D2033" s="45"/>
      <c r="E2033" s="48"/>
      <c r="F2033" s="47"/>
      <c r="G2033" s="80"/>
      <c r="H2033" s="217"/>
      <c r="J2033" s="51"/>
      <c r="K2033" s="184"/>
      <c r="L2033" s="100"/>
      <c r="M2033" s="51"/>
      <c r="N2033" s="51"/>
      <c r="O2033" s="51"/>
      <c r="P2033" s="51"/>
    </row>
    <row r="2034" spans="1:258" s="50" customFormat="1">
      <c r="A2034" s="166"/>
      <c r="B2034" s="44"/>
      <c r="C2034" s="174" t="s">
        <v>1048</v>
      </c>
      <c r="D2034" s="45"/>
      <c r="E2034" s="48"/>
      <c r="F2034" s="47"/>
      <c r="G2034" s="80"/>
      <c r="H2034" s="217"/>
      <c r="J2034" s="51"/>
      <c r="K2034" s="184"/>
      <c r="L2034" s="100"/>
      <c r="M2034" s="51"/>
      <c r="N2034" s="51"/>
      <c r="O2034" s="51"/>
      <c r="P2034" s="51"/>
    </row>
    <row r="2035" spans="1:258" s="50" customFormat="1" ht="178.5" customHeight="1">
      <c r="A2035" s="166"/>
      <c r="B2035" s="44"/>
      <c r="C2035" s="174"/>
      <c r="D2035" s="45"/>
      <c r="E2035" s="48"/>
      <c r="F2035" s="47"/>
      <c r="G2035" s="80"/>
      <c r="H2035" s="217"/>
      <c r="J2035" s="51"/>
      <c r="K2035" s="184"/>
      <c r="L2035" s="100"/>
      <c r="M2035" s="51"/>
      <c r="N2035" s="51"/>
      <c r="O2035" s="51"/>
      <c r="P2035" s="51"/>
    </row>
    <row r="2036" spans="1:258" s="50" customFormat="1">
      <c r="A2036" s="166"/>
      <c r="B2036" s="44"/>
      <c r="C2036" s="174"/>
      <c r="D2036" s="45"/>
      <c r="E2036" s="48"/>
      <c r="F2036" s="47"/>
      <c r="G2036" s="80"/>
      <c r="H2036" s="217"/>
      <c r="J2036" s="51"/>
      <c r="K2036" s="184"/>
      <c r="L2036" s="100"/>
      <c r="M2036" s="51"/>
      <c r="N2036" s="51"/>
      <c r="O2036" s="51"/>
      <c r="P2036" s="51"/>
    </row>
    <row r="2037" spans="1:258" s="50" customFormat="1">
      <c r="A2037" s="166"/>
      <c r="B2037" s="44"/>
      <c r="C2037" s="174"/>
      <c r="D2037" s="45"/>
      <c r="E2037" s="48"/>
      <c r="F2037" s="47"/>
      <c r="G2037" s="80"/>
      <c r="H2037" s="217"/>
      <c r="J2037" s="51"/>
      <c r="K2037" s="184"/>
      <c r="L2037" s="100"/>
      <c r="M2037" s="51"/>
      <c r="N2037" s="51"/>
      <c r="O2037" s="51"/>
      <c r="P2037" s="51"/>
    </row>
    <row r="2038" spans="1:258" s="50" customFormat="1">
      <c r="A2038" s="166"/>
      <c r="B2038" s="44"/>
      <c r="C2038" s="174"/>
      <c r="D2038" s="45"/>
      <c r="E2038" s="48"/>
      <c r="F2038" s="47"/>
      <c r="G2038" s="80"/>
      <c r="H2038" s="217"/>
      <c r="J2038" s="51"/>
      <c r="K2038" s="184"/>
      <c r="L2038" s="100"/>
      <c r="M2038" s="51"/>
      <c r="N2038" s="51"/>
      <c r="O2038" s="51"/>
      <c r="P2038" s="51"/>
    </row>
    <row r="2039" spans="1:258" s="50" customFormat="1">
      <c r="A2039" s="166"/>
      <c r="B2039" s="44"/>
      <c r="C2039" s="174"/>
      <c r="D2039" s="45"/>
      <c r="E2039" s="48"/>
      <c r="F2039" s="47"/>
      <c r="G2039" s="80"/>
      <c r="H2039" s="217"/>
      <c r="J2039" s="51"/>
      <c r="K2039" s="184"/>
      <c r="L2039" s="100"/>
      <c r="M2039" s="51"/>
      <c r="N2039" s="51"/>
      <c r="O2039" s="51"/>
      <c r="P2039" s="51"/>
    </row>
    <row r="2040" spans="1:258" s="50" customFormat="1">
      <c r="A2040" s="166"/>
      <c r="B2040" s="44"/>
      <c r="C2040" s="45"/>
      <c r="D2040" s="45"/>
      <c r="E2040" s="48"/>
      <c r="F2040" s="47"/>
      <c r="G2040" s="80"/>
      <c r="H2040" s="217"/>
      <c r="J2040" s="42"/>
      <c r="K2040" s="42"/>
      <c r="L2040" s="42"/>
      <c r="M2040" s="42"/>
      <c r="N2040" s="42"/>
      <c r="O2040" s="42"/>
      <c r="P2040" s="42"/>
      <c r="Q2040" s="41"/>
      <c r="R2040" s="41"/>
      <c r="S2040" s="41"/>
      <c r="T2040" s="41"/>
      <c r="U2040" s="41"/>
      <c r="V2040" s="41"/>
      <c r="W2040" s="41"/>
      <c r="X2040" s="41"/>
      <c r="Y2040" s="41"/>
      <c r="Z2040" s="41"/>
      <c r="AA2040" s="41"/>
      <c r="AB2040" s="41"/>
      <c r="AC2040" s="41"/>
      <c r="AD2040" s="41"/>
      <c r="AE2040" s="41"/>
      <c r="AF2040" s="41"/>
      <c r="AG2040" s="41"/>
      <c r="AH2040" s="41"/>
      <c r="AI2040" s="41"/>
      <c r="AJ2040" s="41"/>
      <c r="AK2040" s="41"/>
      <c r="AL2040" s="41"/>
      <c r="AM2040" s="41"/>
      <c r="AN2040" s="41"/>
      <c r="AO2040" s="41"/>
      <c r="AP2040" s="41"/>
      <c r="AQ2040" s="41"/>
      <c r="AR2040" s="41"/>
      <c r="AS2040" s="41"/>
      <c r="AT2040" s="41"/>
      <c r="AU2040" s="41"/>
      <c r="AV2040" s="41"/>
      <c r="AW2040" s="41"/>
      <c r="AX2040" s="41"/>
      <c r="AY2040" s="41"/>
      <c r="AZ2040" s="41"/>
      <c r="BA2040" s="41"/>
      <c r="BB2040" s="41"/>
      <c r="BC2040" s="41"/>
      <c r="BD2040" s="41"/>
      <c r="BE2040" s="41"/>
      <c r="BF2040" s="41"/>
      <c r="BG2040" s="41"/>
      <c r="BH2040" s="41"/>
      <c r="BI2040" s="41"/>
      <c r="BJ2040" s="41"/>
      <c r="BK2040" s="41"/>
      <c r="BL2040" s="41"/>
      <c r="BM2040" s="41"/>
      <c r="BN2040" s="41"/>
      <c r="BO2040" s="41"/>
      <c r="BP2040" s="41"/>
      <c r="BQ2040" s="41"/>
      <c r="BR2040" s="41"/>
      <c r="BS2040" s="41"/>
      <c r="BT2040" s="41"/>
      <c r="BU2040" s="41"/>
      <c r="BV2040" s="41"/>
      <c r="BW2040" s="41"/>
      <c r="BX2040" s="41"/>
      <c r="BY2040" s="41"/>
      <c r="BZ2040" s="41"/>
      <c r="CA2040" s="41"/>
      <c r="CB2040" s="41"/>
      <c r="CC2040" s="41"/>
      <c r="CD2040" s="41"/>
      <c r="CE2040" s="41"/>
      <c r="CF2040" s="41"/>
      <c r="CG2040" s="41"/>
      <c r="CH2040" s="41"/>
      <c r="CI2040" s="41"/>
      <c r="CJ2040" s="41"/>
      <c r="CK2040" s="41"/>
      <c r="CL2040" s="41"/>
      <c r="CM2040" s="41"/>
      <c r="CN2040" s="41"/>
      <c r="CO2040" s="41"/>
      <c r="CP2040" s="41"/>
      <c r="CQ2040" s="41"/>
      <c r="CR2040" s="41"/>
      <c r="CS2040" s="41"/>
      <c r="CT2040" s="41"/>
      <c r="CU2040" s="41"/>
      <c r="CV2040" s="41"/>
      <c r="CW2040" s="41"/>
      <c r="CX2040" s="41"/>
      <c r="CY2040" s="41"/>
      <c r="CZ2040" s="41"/>
      <c r="DA2040" s="41"/>
      <c r="DB2040" s="41"/>
      <c r="DC2040" s="41"/>
      <c r="DD2040" s="41"/>
      <c r="DE2040" s="41"/>
      <c r="DF2040" s="41"/>
      <c r="DG2040" s="41"/>
      <c r="DH2040" s="41"/>
      <c r="DI2040" s="41"/>
      <c r="DJ2040" s="41"/>
      <c r="DK2040" s="41"/>
      <c r="DL2040" s="41"/>
      <c r="DM2040" s="41"/>
      <c r="DN2040" s="41"/>
      <c r="DO2040" s="41"/>
      <c r="DP2040" s="41"/>
      <c r="DQ2040" s="41"/>
      <c r="DR2040" s="41"/>
      <c r="DS2040" s="41"/>
      <c r="DT2040" s="41"/>
      <c r="DU2040" s="41"/>
      <c r="DV2040" s="41"/>
      <c r="DW2040" s="41"/>
      <c r="DX2040" s="41"/>
      <c r="DY2040" s="41"/>
      <c r="DZ2040" s="41"/>
      <c r="EA2040" s="41"/>
      <c r="EB2040" s="41"/>
      <c r="EC2040" s="41"/>
      <c r="ED2040" s="41"/>
      <c r="EE2040" s="41"/>
      <c r="EF2040" s="41"/>
      <c r="EG2040" s="41"/>
      <c r="EH2040" s="41"/>
      <c r="EI2040" s="41"/>
      <c r="EJ2040" s="41"/>
      <c r="EK2040" s="41"/>
      <c r="EL2040" s="41"/>
      <c r="EM2040" s="41"/>
      <c r="EN2040" s="41"/>
      <c r="EO2040" s="41"/>
      <c r="EP2040" s="41"/>
      <c r="EQ2040" s="41"/>
      <c r="ER2040" s="41"/>
      <c r="ES2040" s="41"/>
      <c r="ET2040" s="41"/>
      <c r="EU2040" s="41"/>
      <c r="EV2040" s="41"/>
      <c r="EW2040" s="41"/>
      <c r="EX2040" s="41"/>
      <c r="EY2040" s="41"/>
      <c r="EZ2040" s="41"/>
      <c r="FA2040" s="41"/>
      <c r="FB2040" s="41"/>
      <c r="FC2040" s="41"/>
      <c r="FD2040" s="41"/>
      <c r="FE2040" s="41"/>
      <c r="FF2040" s="41"/>
      <c r="FG2040" s="41"/>
      <c r="FH2040" s="41"/>
      <c r="FI2040" s="41"/>
      <c r="FJ2040" s="41"/>
      <c r="FK2040" s="41"/>
      <c r="FL2040" s="41"/>
      <c r="FM2040" s="41"/>
      <c r="FN2040" s="41"/>
      <c r="FO2040" s="41"/>
      <c r="FP2040" s="41"/>
      <c r="FQ2040" s="41"/>
      <c r="FR2040" s="41"/>
      <c r="FS2040" s="41"/>
      <c r="FT2040" s="41"/>
      <c r="FU2040" s="41"/>
      <c r="FV2040" s="41"/>
      <c r="FW2040" s="41"/>
      <c r="FX2040" s="41"/>
      <c r="FY2040" s="41"/>
      <c r="FZ2040" s="41"/>
      <c r="GA2040" s="41"/>
      <c r="GB2040" s="41"/>
      <c r="GC2040" s="41"/>
      <c r="GD2040" s="41"/>
      <c r="GE2040" s="41"/>
      <c r="GF2040" s="41"/>
      <c r="GG2040" s="41"/>
      <c r="GH2040" s="41"/>
      <c r="GI2040" s="41"/>
      <c r="GJ2040" s="41"/>
      <c r="GK2040" s="41"/>
      <c r="GL2040" s="41"/>
      <c r="GM2040" s="41"/>
      <c r="GN2040" s="41"/>
      <c r="GO2040" s="41"/>
      <c r="GP2040" s="41"/>
      <c r="GQ2040" s="41"/>
      <c r="GR2040" s="41"/>
      <c r="GS2040" s="41"/>
      <c r="GT2040" s="41"/>
      <c r="GU2040" s="41"/>
      <c r="GV2040" s="41"/>
      <c r="GW2040" s="41"/>
      <c r="GX2040" s="41"/>
      <c r="GY2040" s="41"/>
      <c r="GZ2040" s="41"/>
      <c r="HA2040" s="41"/>
      <c r="HB2040" s="41"/>
      <c r="HC2040" s="41"/>
      <c r="HD2040" s="41"/>
      <c r="HE2040" s="41"/>
      <c r="HF2040" s="41"/>
      <c r="HG2040" s="41"/>
      <c r="HH2040" s="41"/>
      <c r="HI2040" s="41"/>
      <c r="HJ2040" s="41"/>
      <c r="HK2040" s="41"/>
      <c r="HL2040" s="41"/>
      <c r="HM2040" s="41"/>
      <c r="HN2040" s="41"/>
      <c r="HO2040" s="41"/>
      <c r="HP2040" s="41"/>
      <c r="HQ2040" s="41"/>
      <c r="HR2040" s="41"/>
      <c r="HS2040" s="41"/>
      <c r="HT2040" s="41"/>
      <c r="HU2040" s="41"/>
      <c r="HV2040" s="41"/>
      <c r="HW2040" s="41"/>
      <c r="HX2040" s="41"/>
      <c r="HY2040" s="41"/>
      <c r="HZ2040" s="41"/>
      <c r="IA2040" s="41"/>
      <c r="IB2040" s="41"/>
      <c r="IC2040" s="41"/>
      <c r="ID2040" s="41"/>
      <c r="IE2040" s="41"/>
      <c r="IF2040" s="41"/>
      <c r="IG2040" s="41"/>
      <c r="IH2040" s="41"/>
      <c r="II2040" s="41"/>
      <c r="IJ2040" s="41"/>
      <c r="IK2040" s="41"/>
      <c r="IL2040" s="41"/>
      <c r="IM2040" s="41"/>
      <c r="IN2040" s="41"/>
      <c r="IO2040" s="41"/>
      <c r="IP2040" s="41"/>
      <c r="IQ2040" s="41"/>
      <c r="IR2040" s="41"/>
      <c r="IS2040" s="41"/>
      <c r="IT2040" s="41"/>
      <c r="IU2040" s="41"/>
      <c r="IV2040" s="41"/>
      <c r="IW2040" s="41"/>
      <c r="IX2040" s="41"/>
    </row>
    <row r="2041" spans="1:258" s="50" customFormat="1" ht="15" thickBot="1">
      <c r="A2041" s="116">
        <v>8</v>
      </c>
      <c r="B2041" s="90"/>
      <c r="C2041" s="267" t="s">
        <v>1049</v>
      </c>
      <c r="D2041" s="91"/>
      <c r="E2041" s="198"/>
      <c r="F2041" s="117"/>
      <c r="G2041" s="118"/>
      <c r="H2041" s="92">
        <f>SUM(H2026:H2040)</f>
        <v>0</v>
      </c>
      <c r="J2041" s="51"/>
      <c r="K2041" s="51"/>
      <c r="L2041" s="51"/>
      <c r="M2041" s="51"/>
      <c r="N2041" s="51"/>
      <c r="O2041" s="51"/>
      <c r="P2041" s="51"/>
    </row>
    <row r="2042" spans="1:258" ht="15" thickTop="1">
      <c r="H2042" s="216"/>
    </row>
    <row r="2043" spans="1:258" s="50" customFormat="1">
      <c r="A2043" s="93">
        <v>9</v>
      </c>
      <c r="B2043" s="85"/>
      <c r="C2043" s="163" t="s">
        <v>400</v>
      </c>
      <c r="D2043" s="163"/>
      <c r="E2043" s="212"/>
      <c r="F2043" s="164"/>
      <c r="G2043" s="165"/>
      <c r="H2043" s="237"/>
      <c r="J2043" s="51"/>
      <c r="K2043" s="51"/>
      <c r="L2043" s="51"/>
      <c r="M2043" s="51"/>
      <c r="N2043" s="51"/>
      <c r="O2043" s="51"/>
      <c r="P2043" s="51"/>
    </row>
    <row r="2044" spans="1:258" s="50" customFormat="1">
      <c r="A2044" s="166"/>
      <c r="B2044" s="43"/>
      <c r="C2044" s="45"/>
      <c r="D2044" s="45"/>
      <c r="E2044" s="48"/>
      <c r="F2044" s="47"/>
      <c r="G2044" s="80"/>
      <c r="H2044" s="217"/>
      <c r="J2044" s="51"/>
      <c r="K2044" s="51"/>
      <c r="L2044" s="51"/>
      <c r="M2044" s="51"/>
      <c r="N2044" s="51"/>
      <c r="O2044" s="51"/>
      <c r="P2044" s="51"/>
    </row>
    <row r="2045" spans="1:258" s="50" customFormat="1" ht="15">
      <c r="A2045" s="177"/>
      <c r="C2045" s="173" t="s">
        <v>165</v>
      </c>
      <c r="D2045" s="88"/>
      <c r="E2045" s="292"/>
      <c r="F2045" s="293"/>
      <c r="G2045" s="47"/>
      <c r="H2045" s="94"/>
      <c r="J2045" s="51"/>
      <c r="K2045" s="51"/>
      <c r="L2045" s="51"/>
      <c r="M2045" s="51"/>
      <c r="N2045" s="51"/>
      <c r="O2045" s="51"/>
      <c r="P2045" s="51"/>
    </row>
    <row r="2046" spans="1:258" s="50" customFormat="1" ht="57">
      <c r="A2046" s="177"/>
      <c r="C2046" s="174" t="s">
        <v>294</v>
      </c>
      <c r="D2046" s="88"/>
      <c r="E2046" s="292"/>
      <c r="F2046" s="293"/>
      <c r="G2046" s="47"/>
      <c r="H2046" s="94"/>
      <c r="J2046" s="51"/>
      <c r="K2046" s="51"/>
      <c r="L2046" s="51"/>
      <c r="M2046" s="51"/>
      <c r="N2046" s="51"/>
      <c r="O2046" s="51"/>
      <c r="P2046" s="51"/>
    </row>
    <row r="2047" spans="1:258" s="50" customFormat="1" ht="71.25">
      <c r="A2047" s="177"/>
      <c r="C2047" s="174" t="s">
        <v>295</v>
      </c>
      <c r="D2047" s="88"/>
      <c r="E2047" s="292"/>
      <c r="F2047" s="293"/>
      <c r="G2047" s="47"/>
      <c r="H2047" s="94"/>
      <c r="J2047" s="51"/>
      <c r="K2047" s="51"/>
      <c r="L2047" s="51"/>
      <c r="M2047" s="51"/>
      <c r="N2047" s="51"/>
      <c r="O2047" s="51"/>
      <c r="P2047" s="51"/>
    </row>
    <row r="2048" spans="1:258" s="50" customFormat="1" ht="42.75">
      <c r="A2048" s="177"/>
      <c r="C2048" s="174" t="s">
        <v>401</v>
      </c>
      <c r="D2048" s="88"/>
      <c r="E2048" s="292"/>
      <c r="F2048" s="293"/>
      <c r="G2048" s="47"/>
      <c r="H2048" s="94"/>
      <c r="J2048" s="51"/>
      <c r="K2048" s="51"/>
      <c r="L2048" s="51"/>
      <c r="M2048" s="51"/>
      <c r="N2048" s="51"/>
      <c r="O2048" s="51"/>
      <c r="P2048" s="51"/>
    </row>
    <row r="2049" spans="1:16" s="50" customFormat="1" ht="71.25">
      <c r="A2049" s="177"/>
      <c r="C2049" s="174" t="s">
        <v>296</v>
      </c>
      <c r="D2049" s="88"/>
      <c r="E2049" s="292"/>
      <c r="F2049" s="293"/>
      <c r="G2049" s="47"/>
      <c r="H2049" s="94"/>
      <c r="J2049" s="51"/>
      <c r="K2049" s="51"/>
      <c r="L2049" s="51"/>
      <c r="M2049" s="51"/>
      <c r="N2049" s="51"/>
      <c r="O2049" s="51"/>
      <c r="P2049" s="51"/>
    </row>
    <row r="2050" spans="1:16" s="50" customFormat="1" ht="42.75">
      <c r="A2050" s="177"/>
      <c r="C2050" s="174" t="s">
        <v>297</v>
      </c>
      <c r="D2050" s="88"/>
      <c r="E2050" s="292"/>
      <c r="F2050" s="293"/>
      <c r="G2050" s="47"/>
      <c r="H2050" s="94"/>
      <c r="J2050" s="51"/>
      <c r="K2050" s="51"/>
      <c r="L2050" s="51"/>
      <c r="M2050" s="51"/>
      <c r="N2050" s="51"/>
      <c r="O2050" s="51"/>
      <c r="P2050" s="51"/>
    </row>
    <row r="2051" spans="1:16" s="50" customFormat="1" ht="28.5">
      <c r="A2051" s="177"/>
      <c r="C2051" s="174" t="s">
        <v>298</v>
      </c>
      <c r="D2051" s="88"/>
      <c r="E2051" s="292"/>
      <c r="F2051" s="293"/>
      <c r="G2051" s="47"/>
      <c r="H2051" s="94"/>
      <c r="J2051" s="51"/>
      <c r="K2051" s="51"/>
      <c r="L2051" s="51"/>
      <c r="M2051" s="51"/>
      <c r="N2051" s="51"/>
      <c r="O2051" s="51"/>
      <c r="P2051" s="51"/>
    </row>
    <row r="2052" spans="1:16" s="50" customFormat="1" ht="30">
      <c r="A2052" s="177"/>
      <c r="C2052" s="175" t="s">
        <v>402</v>
      </c>
      <c r="D2052" s="88"/>
      <c r="E2052" s="292"/>
      <c r="F2052" s="293"/>
      <c r="G2052" s="47"/>
      <c r="H2052" s="94"/>
      <c r="J2052" s="51"/>
      <c r="K2052" s="51"/>
      <c r="L2052" s="51"/>
      <c r="M2052" s="51"/>
      <c r="N2052" s="51"/>
      <c r="O2052" s="51"/>
      <c r="P2052" s="51"/>
    </row>
    <row r="2053" spans="1:16" s="50" customFormat="1">
      <c r="A2053" s="177"/>
      <c r="C2053" s="174"/>
      <c r="D2053" s="88"/>
      <c r="E2053" s="292"/>
      <c r="F2053" s="293"/>
      <c r="G2053" s="47"/>
      <c r="H2053" s="94"/>
      <c r="J2053" s="51"/>
      <c r="K2053" s="51"/>
      <c r="L2053" s="51"/>
      <c r="M2053" s="51"/>
      <c r="N2053" s="51"/>
      <c r="O2053" s="51"/>
      <c r="P2053" s="51"/>
    </row>
    <row r="2054" spans="1:16" s="50" customFormat="1" ht="57">
      <c r="A2054" s="177"/>
      <c r="C2054" s="174" t="s">
        <v>299</v>
      </c>
      <c r="D2054" s="88"/>
      <c r="E2054" s="292"/>
      <c r="F2054" s="293"/>
      <c r="G2054" s="47"/>
      <c r="H2054" s="94"/>
      <c r="J2054" s="51"/>
      <c r="K2054" s="51"/>
      <c r="L2054" s="51"/>
      <c r="M2054" s="51"/>
      <c r="N2054" s="51"/>
      <c r="O2054" s="51"/>
      <c r="P2054" s="51"/>
    </row>
    <row r="2055" spans="1:16" s="50" customFormat="1">
      <c r="A2055" s="177"/>
      <c r="C2055" s="174" t="s">
        <v>300</v>
      </c>
      <c r="D2055" s="88"/>
      <c r="E2055" s="292"/>
      <c r="F2055" s="293"/>
      <c r="G2055" s="47"/>
      <c r="H2055" s="94"/>
      <c r="J2055" s="51"/>
      <c r="K2055" s="51"/>
      <c r="L2055" s="51"/>
      <c r="M2055" s="51"/>
      <c r="N2055" s="51"/>
      <c r="O2055" s="51"/>
      <c r="P2055" s="51"/>
    </row>
    <row r="2056" spans="1:16" s="50" customFormat="1" ht="15">
      <c r="A2056" s="177"/>
      <c r="C2056" s="175" t="s">
        <v>101</v>
      </c>
      <c r="D2056" s="88"/>
      <c r="E2056" s="292"/>
      <c r="F2056" s="293"/>
      <c r="G2056" s="47"/>
      <c r="H2056" s="94"/>
      <c r="J2056" s="51"/>
      <c r="K2056" s="51"/>
      <c r="L2056" s="51"/>
      <c r="M2056" s="51"/>
      <c r="N2056" s="51"/>
      <c r="O2056" s="51"/>
      <c r="P2056" s="51"/>
    </row>
    <row r="2057" spans="1:16" s="50" customFormat="1">
      <c r="A2057" s="177"/>
      <c r="C2057" s="174" t="s">
        <v>172</v>
      </c>
      <c r="D2057" s="88"/>
      <c r="E2057" s="292"/>
      <c r="F2057" s="293"/>
      <c r="G2057" s="47"/>
      <c r="H2057" s="94"/>
      <c r="J2057" s="51"/>
      <c r="K2057" s="51"/>
      <c r="L2057" s="51"/>
      <c r="M2057" s="51"/>
      <c r="N2057" s="51"/>
      <c r="O2057" s="51"/>
      <c r="P2057" s="51"/>
    </row>
    <row r="2058" spans="1:16" s="50" customFormat="1">
      <c r="A2058" s="177"/>
      <c r="C2058" s="174" t="s">
        <v>301</v>
      </c>
      <c r="D2058" s="88"/>
      <c r="E2058" s="292"/>
      <c r="F2058" s="293"/>
      <c r="G2058" s="47"/>
      <c r="H2058" s="94"/>
      <c r="J2058" s="51"/>
      <c r="K2058" s="51"/>
      <c r="L2058" s="51"/>
      <c r="M2058" s="51"/>
      <c r="N2058" s="51"/>
      <c r="O2058" s="51"/>
      <c r="P2058" s="51"/>
    </row>
    <row r="2059" spans="1:16" s="50" customFormat="1" ht="28.5">
      <c r="A2059" s="177"/>
      <c r="C2059" s="174" t="s">
        <v>302</v>
      </c>
      <c r="D2059" s="88"/>
      <c r="E2059" s="292"/>
      <c r="F2059" s="293"/>
      <c r="G2059" s="47"/>
      <c r="H2059" s="94"/>
      <c r="J2059" s="51"/>
      <c r="K2059" s="51"/>
      <c r="L2059" s="51"/>
      <c r="M2059" s="51"/>
      <c r="N2059" s="51"/>
      <c r="O2059" s="51"/>
      <c r="P2059" s="51"/>
    </row>
    <row r="2060" spans="1:16" s="50" customFormat="1">
      <c r="A2060" s="177"/>
      <c r="C2060" s="174" t="s">
        <v>303</v>
      </c>
      <c r="D2060" s="88"/>
      <c r="E2060" s="292"/>
      <c r="F2060" s="293"/>
      <c r="G2060" s="47"/>
      <c r="H2060" s="94"/>
      <c r="J2060" s="51"/>
      <c r="K2060" s="51"/>
      <c r="L2060" s="51"/>
      <c r="M2060" s="51"/>
      <c r="N2060" s="51"/>
      <c r="O2060" s="51"/>
      <c r="P2060" s="51"/>
    </row>
    <row r="2061" spans="1:16" s="50" customFormat="1">
      <c r="A2061" s="177"/>
      <c r="C2061" s="174" t="s">
        <v>173</v>
      </c>
      <c r="D2061" s="88"/>
      <c r="E2061" s="292"/>
      <c r="F2061" s="293"/>
      <c r="G2061" s="47"/>
      <c r="H2061" s="94"/>
      <c r="J2061" s="51"/>
      <c r="K2061" s="51"/>
      <c r="L2061" s="51"/>
      <c r="M2061" s="51"/>
      <c r="N2061" s="51"/>
      <c r="O2061" s="51"/>
      <c r="P2061" s="51"/>
    </row>
    <row r="2062" spans="1:16" s="50" customFormat="1">
      <c r="A2062" s="177"/>
      <c r="C2062" s="174" t="s">
        <v>304</v>
      </c>
      <c r="D2062" s="88"/>
      <c r="E2062" s="292"/>
      <c r="F2062" s="293"/>
      <c r="G2062" s="47"/>
      <c r="H2062" s="94"/>
      <c r="J2062" s="51"/>
      <c r="K2062" s="51"/>
      <c r="L2062" s="51"/>
      <c r="M2062" s="51"/>
      <c r="N2062" s="51"/>
      <c r="O2062" s="51"/>
      <c r="P2062" s="51"/>
    </row>
    <row r="2063" spans="1:16" s="50" customFormat="1">
      <c r="A2063" s="177"/>
      <c r="C2063" s="174" t="s">
        <v>175</v>
      </c>
      <c r="D2063" s="88"/>
      <c r="E2063" s="292"/>
      <c r="F2063" s="293"/>
      <c r="G2063" s="47"/>
      <c r="H2063" s="94"/>
      <c r="J2063" s="51"/>
      <c r="K2063" s="51"/>
      <c r="L2063" s="51"/>
      <c r="M2063" s="51"/>
      <c r="N2063" s="51"/>
      <c r="O2063" s="51"/>
      <c r="P2063" s="51"/>
    </row>
    <row r="2064" spans="1:16" s="50" customFormat="1">
      <c r="A2064" s="177"/>
      <c r="C2064" s="174" t="s">
        <v>305</v>
      </c>
      <c r="D2064" s="88"/>
      <c r="E2064" s="292"/>
      <c r="F2064" s="293"/>
      <c r="G2064" s="47"/>
      <c r="H2064" s="94"/>
      <c r="J2064" s="51"/>
      <c r="K2064" s="51"/>
      <c r="L2064" s="51"/>
      <c r="M2064" s="51"/>
      <c r="N2064" s="51"/>
      <c r="O2064" s="51"/>
      <c r="P2064" s="51"/>
    </row>
    <row r="2065" spans="1:16" s="50" customFormat="1">
      <c r="A2065" s="177"/>
      <c r="C2065" s="174" t="s">
        <v>247</v>
      </c>
      <c r="D2065" s="88"/>
      <c r="E2065" s="292"/>
      <c r="F2065" s="293"/>
      <c r="G2065" s="47"/>
      <c r="H2065" s="94"/>
      <c r="J2065" s="51"/>
      <c r="K2065" s="51"/>
      <c r="L2065" s="51"/>
      <c r="M2065" s="51"/>
      <c r="N2065" s="51"/>
      <c r="O2065" s="51"/>
      <c r="P2065" s="51"/>
    </row>
    <row r="2066" spans="1:16" s="50" customFormat="1">
      <c r="A2066" s="177"/>
      <c r="C2066" s="174" t="s">
        <v>248</v>
      </c>
      <c r="D2066" s="88"/>
      <c r="E2066" s="292"/>
      <c r="F2066" s="293"/>
      <c r="G2066" s="47"/>
      <c r="H2066" s="94"/>
      <c r="J2066" s="51"/>
      <c r="K2066" s="51"/>
      <c r="L2066" s="51"/>
      <c r="M2066" s="51"/>
      <c r="N2066" s="51"/>
      <c r="O2066" s="51"/>
      <c r="P2066" s="51"/>
    </row>
    <row r="2067" spans="1:16" s="50" customFormat="1" ht="28.5">
      <c r="A2067" s="177"/>
      <c r="C2067" s="174" t="s">
        <v>176</v>
      </c>
      <c r="D2067" s="88"/>
      <c r="E2067" s="292"/>
      <c r="F2067" s="293"/>
      <c r="G2067" s="47"/>
      <c r="H2067" s="94"/>
      <c r="J2067" s="51"/>
      <c r="K2067" s="51"/>
      <c r="L2067" s="51"/>
      <c r="M2067" s="51"/>
      <c r="N2067" s="51"/>
      <c r="O2067" s="51"/>
      <c r="P2067" s="51"/>
    </row>
    <row r="2068" spans="1:16" s="50" customFormat="1" ht="28.5">
      <c r="A2068" s="177"/>
      <c r="C2068" s="174" t="s">
        <v>177</v>
      </c>
      <c r="D2068" s="88"/>
      <c r="E2068" s="292"/>
      <c r="F2068" s="293"/>
      <c r="G2068" s="47"/>
      <c r="H2068" s="94"/>
      <c r="J2068" s="51"/>
      <c r="K2068" s="51"/>
      <c r="L2068" s="51"/>
      <c r="M2068" s="51"/>
      <c r="N2068" s="51"/>
      <c r="O2068" s="51"/>
      <c r="P2068" s="51"/>
    </row>
    <row r="2069" spans="1:16" s="50" customFormat="1">
      <c r="A2069" s="177"/>
      <c r="C2069" s="174" t="s">
        <v>178</v>
      </c>
      <c r="D2069" s="88"/>
      <c r="E2069" s="292"/>
      <c r="F2069" s="293"/>
      <c r="G2069" s="47"/>
      <c r="H2069" s="94"/>
      <c r="J2069" s="51"/>
      <c r="K2069" s="51"/>
      <c r="L2069" s="51"/>
      <c r="M2069" s="51"/>
      <c r="N2069" s="51"/>
      <c r="O2069" s="51"/>
      <c r="P2069" s="51"/>
    </row>
    <row r="2070" spans="1:16" s="50" customFormat="1" ht="28.5">
      <c r="A2070" s="177"/>
      <c r="C2070" s="174" t="s">
        <v>277</v>
      </c>
      <c r="D2070" s="88"/>
      <c r="E2070" s="292"/>
      <c r="F2070" s="293"/>
      <c r="G2070" s="47"/>
      <c r="H2070" s="94"/>
      <c r="J2070" s="51"/>
      <c r="K2070" s="51"/>
      <c r="L2070" s="51"/>
      <c r="M2070" s="51"/>
      <c r="N2070" s="51"/>
      <c r="O2070" s="51"/>
      <c r="P2070" s="51"/>
    </row>
    <row r="2071" spans="1:16" s="50" customFormat="1" ht="28.5">
      <c r="A2071" s="177"/>
      <c r="C2071" s="174" t="s">
        <v>280</v>
      </c>
      <c r="D2071" s="88"/>
      <c r="E2071" s="292"/>
      <c r="F2071" s="293"/>
      <c r="G2071" s="47"/>
      <c r="H2071" s="94"/>
      <c r="J2071" s="51"/>
      <c r="K2071" s="51"/>
      <c r="L2071" s="51"/>
      <c r="M2071" s="51"/>
      <c r="N2071" s="51"/>
      <c r="O2071" s="51"/>
      <c r="P2071" s="51"/>
    </row>
    <row r="2072" spans="1:16" s="50" customFormat="1" ht="28.5">
      <c r="A2072" s="177"/>
      <c r="C2072" s="174" t="s">
        <v>180</v>
      </c>
      <c r="D2072" s="88"/>
      <c r="E2072" s="292"/>
      <c r="F2072" s="293"/>
      <c r="G2072" s="47"/>
      <c r="H2072" s="94"/>
      <c r="J2072" s="51"/>
      <c r="K2072" s="51"/>
      <c r="L2072" s="51"/>
      <c r="M2072" s="51"/>
      <c r="N2072" s="51"/>
      <c r="O2072" s="51"/>
      <c r="P2072" s="51"/>
    </row>
    <row r="2073" spans="1:16" s="50" customFormat="1">
      <c r="A2073" s="177"/>
      <c r="C2073" s="174" t="s">
        <v>181</v>
      </c>
      <c r="D2073" s="88"/>
      <c r="E2073" s="292"/>
      <c r="F2073" s="293"/>
      <c r="G2073" s="47"/>
      <c r="H2073" s="94"/>
      <c r="J2073" s="51"/>
      <c r="K2073" s="51"/>
      <c r="L2073" s="51"/>
      <c r="M2073" s="51"/>
      <c r="N2073" s="51"/>
      <c r="O2073" s="51"/>
      <c r="P2073" s="51"/>
    </row>
    <row r="2074" spans="1:16" s="50" customFormat="1" ht="42.75">
      <c r="A2074" s="177"/>
      <c r="C2074" s="174" t="s">
        <v>182</v>
      </c>
      <c r="D2074" s="88"/>
      <c r="E2074" s="292"/>
      <c r="F2074" s="293"/>
      <c r="G2074" s="47"/>
      <c r="H2074" s="94"/>
      <c r="J2074" s="51"/>
      <c r="K2074" s="51"/>
      <c r="L2074" s="51"/>
      <c r="M2074" s="51"/>
      <c r="N2074" s="51"/>
      <c r="O2074" s="51"/>
      <c r="P2074" s="51"/>
    </row>
    <row r="2075" spans="1:16" s="50" customFormat="1" ht="71.25">
      <c r="A2075" s="177"/>
      <c r="C2075" s="174" t="s">
        <v>184</v>
      </c>
      <c r="D2075" s="88"/>
      <c r="E2075" s="292"/>
      <c r="F2075" s="293"/>
      <c r="G2075" s="47"/>
      <c r="H2075" s="94"/>
      <c r="J2075" s="51"/>
      <c r="K2075" s="51"/>
      <c r="L2075" s="51"/>
      <c r="M2075" s="51"/>
      <c r="N2075" s="51"/>
      <c r="O2075" s="51"/>
      <c r="P2075" s="51"/>
    </row>
    <row r="2076" spans="1:16" s="50" customFormat="1">
      <c r="A2076" s="94"/>
      <c r="B2076" s="176"/>
      <c r="C2076" s="99"/>
      <c r="D2076" s="106"/>
      <c r="E2076" s="48"/>
      <c r="F2076" s="48"/>
      <c r="G2076" s="48"/>
      <c r="H2076" s="94"/>
      <c r="J2076" s="51"/>
      <c r="K2076" s="106"/>
      <c r="L2076" s="106"/>
      <c r="M2076" s="51"/>
      <c r="N2076" s="51"/>
      <c r="O2076" s="51"/>
      <c r="P2076" s="51"/>
    </row>
    <row r="2077" spans="1:16" s="50" customFormat="1">
      <c r="A2077" s="94"/>
      <c r="B2077" s="176"/>
      <c r="C2077" s="99"/>
      <c r="D2077" s="106"/>
      <c r="E2077" s="48"/>
      <c r="F2077" s="48"/>
      <c r="G2077" s="48"/>
      <c r="H2077" s="94"/>
      <c r="J2077" s="51"/>
      <c r="K2077" s="106"/>
      <c r="L2077" s="106"/>
      <c r="M2077" s="51"/>
      <c r="N2077" s="51"/>
      <c r="O2077" s="51"/>
      <c r="P2077" s="51"/>
    </row>
    <row r="2078" spans="1:16" s="50" customFormat="1" ht="28.5">
      <c r="A2078" s="166"/>
      <c r="B2078" s="177"/>
      <c r="C2078" s="275" t="s">
        <v>1057</v>
      </c>
      <c r="D2078" s="106"/>
      <c r="E2078" s="48"/>
      <c r="F2078" s="48"/>
      <c r="G2078" s="48"/>
      <c r="H2078" s="217"/>
      <c r="J2078" s="51"/>
      <c r="K2078" s="106"/>
      <c r="L2078" s="106"/>
      <c r="M2078" s="51"/>
      <c r="N2078" s="51"/>
      <c r="O2078" s="51"/>
      <c r="P2078" s="51"/>
    </row>
    <row r="2079" spans="1:16" s="50" customFormat="1" ht="28.5">
      <c r="A2079" s="166"/>
      <c r="B2079" s="177"/>
      <c r="C2079" s="275" t="s">
        <v>1058</v>
      </c>
      <c r="D2079" s="106"/>
      <c r="E2079" s="48"/>
      <c r="F2079" s="48"/>
      <c r="G2079" s="48"/>
      <c r="H2079" s="217"/>
      <c r="J2079" s="51"/>
      <c r="K2079" s="106"/>
      <c r="L2079" s="106"/>
      <c r="M2079" s="51"/>
      <c r="N2079" s="51"/>
      <c r="O2079" s="51"/>
      <c r="P2079" s="51"/>
    </row>
    <row r="2080" spans="1:16" s="50" customFormat="1" ht="28.5">
      <c r="A2080" s="166"/>
      <c r="B2080" s="177"/>
      <c r="C2080" s="275" t="s">
        <v>1059</v>
      </c>
      <c r="D2080" s="106"/>
      <c r="E2080" s="48"/>
      <c r="F2080" s="48"/>
      <c r="G2080" s="48"/>
      <c r="H2080" s="217"/>
      <c r="J2080" s="51"/>
      <c r="K2080" s="106"/>
      <c r="L2080" s="106"/>
      <c r="M2080" s="51"/>
      <c r="N2080" s="51"/>
      <c r="O2080" s="51"/>
      <c r="P2080" s="51"/>
    </row>
    <row r="2081" spans="1:16" s="50" customFormat="1" ht="28.5">
      <c r="A2081" s="166"/>
      <c r="B2081" s="177"/>
      <c r="C2081" s="275" t="s">
        <v>1060</v>
      </c>
      <c r="D2081" s="106"/>
      <c r="E2081" s="48"/>
      <c r="F2081" s="48"/>
      <c r="G2081" s="48"/>
      <c r="H2081" s="217"/>
      <c r="J2081" s="51"/>
      <c r="K2081" s="106"/>
      <c r="L2081" s="106"/>
      <c r="M2081" s="51"/>
      <c r="N2081" s="51"/>
      <c r="O2081" s="51"/>
      <c r="P2081" s="51"/>
    </row>
    <row r="2082" spans="1:16" s="50" customFormat="1" ht="28.5">
      <c r="A2082" s="166"/>
      <c r="B2082" s="177"/>
      <c r="C2082" s="275" t="s">
        <v>1061</v>
      </c>
      <c r="D2082" s="106"/>
      <c r="E2082" s="48"/>
      <c r="F2082" s="48"/>
      <c r="G2082" s="48"/>
      <c r="H2082" s="217"/>
      <c r="J2082" s="51"/>
      <c r="K2082" s="106"/>
      <c r="L2082" s="106"/>
      <c r="M2082" s="51"/>
      <c r="N2082" s="51"/>
      <c r="O2082" s="51"/>
      <c r="P2082" s="51"/>
    </row>
    <row r="2083" spans="1:16" s="50" customFormat="1">
      <c r="A2083" s="166"/>
      <c r="B2083" s="177"/>
      <c r="C2083" s="275" t="s">
        <v>1062</v>
      </c>
      <c r="D2083" s="106"/>
      <c r="E2083" s="48"/>
      <c r="F2083" s="48"/>
      <c r="G2083" s="48"/>
      <c r="H2083" s="217"/>
      <c r="J2083" s="51"/>
      <c r="K2083" s="106"/>
      <c r="L2083" s="106"/>
      <c r="M2083" s="51"/>
      <c r="N2083" s="51"/>
      <c r="O2083" s="51"/>
      <c r="P2083" s="51"/>
    </row>
    <row r="2084" spans="1:16" s="50" customFormat="1" ht="28.5">
      <c r="A2084" s="166"/>
      <c r="B2084" s="177"/>
      <c r="C2084" s="275" t="s">
        <v>1063</v>
      </c>
      <c r="D2084" s="106"/>
      <c r="E2084" s="48"/>
      <c r="F2084" s="48"/>
      <c r="G2084" s="48"/>
      <c r="H2084" s="217"/>
      <c r="J2084" s="51"/>
      <c r="K2084" s="106"/>
      <c r="L2084" s="106"/>
      <c r="M2084" s="51"/>
      <c r="N2084" s="51"/>
      <c r="O2084" s="51"/>
      <c r="P2084" s="51"/>
    </row>
    <row r="2085" spans="1:16" s="50" customFormat="1" ht="28.5">
      <c r="A2085" s="166"/>
      <c r="B2085" s="177"/>
      <c r="C2085" s="275" t="s">
        <v>1064</v>
      </c>
      <c r="D2085" s="106"/>
      <c r="E2085" s="48"/>
      <c r="F2085" s="48"/>
      <c r="G2085" s="48"/>
      <c r="H2085" s="217"/>
      <c r="J2085" s="51"/>
      <c r="K2085" s="106"/>
      <c r="L2085" s="106"/>
      <c r="M2085" s="51"/>
      <c r="N2085" s="51"/>
      <c r="O2085" s="51"/>
      <c r="P2085" s="51"/>
    </row>
    <row r="2086" spans="1:16" s="50" customFormat="1">
      <c r="A2086" s="166"/>
      <c r="B2086" s="177"/>
      <c r="C2086" s="174"/>
      <c r="D2086" s="106"/>
      <c r="E2086" s="48"/>
      <c r="F2086" s="48"/>
      <c r="G2086" s="48"/>
      <c r="H2086" s="217"/>
      <c r="J2086" s="51"/>
      <c r="K2086" s="106"/>
      <c r="L2086" s="106"/>
      <c r="M2086" s="51"/>
      <c r="N2086" s="51"/>
      <c r="O2086" s="51"/>
      <c r="P2086" s="51"/>
    </row>
    <row r="2087" spans="1:16" s="50" customFormat="1">
      <c r="A2087" s="166">
        <v>9</v>
      </c>
      <c r="B2087" s="177">
        <v>1</v>
      </c>
      <c r="C2087" s="174" t="s">
        <v>1065</v>
      </c>
      <c r="D2087" s="106"/>
      <c r="E2087" s="48">
        <v>458</v>
      </c>
      <c r="F2087" s="48" t="s">
        <v>13</v>
      </c>
      <c r="G2087" s="48"/>
      <c r="H2087" s="217">
        <f>+E2087*G2087</f>
        <v>0</v>
      </c>
      <c r="J2087" s="51"/>
      <c r="K2087" s="106"/>
      <c r="L2087" s="106"/>
      <c r="M2087" s="51"/>
      <c r="N2087" s="51"/>
      <c r="O2087" s="51"/>
      <c r="P2087" s="51"/>
    </row>
    <row r="2088" spans="1:16" s="50" customFormat="1" ht="28.5">
      <c r="A2088" s="166"/>
      <c r="B2088" s="177"/>
      <c r="C2088" s="174" t="s">
        <v>1086</v>
      </c>
      <c r="D2088" s="106"/>
      <c r="E2088" s="48"/>
      <c r="F2088" s="48"/>
      <c r="G2088" s="48"/>
      <c r="H2088" s="217"/>
      <c r="J2088" s="51"/>
      <c r="K2088" s="106"/>
      <c r="L2088" s="106"/>
      <c r="M2088" s="51"/>
      <c r="N2088" s="51"/>
      <c r="O2088" s="51"/>
      <c r="P2088" s="51"/>
    </row>
    <row r="2089" spans="1:16" s="50" customFormat="1">
      <c r="A2089" s="166"/>
      <c r="B2089" s="177"/>
      <c r="C2089" s="174" t="s">
        <v>1066</v>
      </c>
      <c r="D2089" s="106"/>
      <c r="E2089" s="48"/>
      <c r="F2089" s="48"/>
      <c r="G2089" s="48"/>
      <c r="H2089" s="217"/>
      <c r="J2089" s="51"/>
      <c r="K2089" s="106"/>
      <c r="L2089" s="106"/>
      <c r="M2089" s="51"/>
      <c r="N2089" s="51"/>
      <c r="O2089" s="51"/>
      <c r="P2089" s="51"/>
    </row>
    <row r="2090" spans="1:16" s="50" customFormat="1">
      <c r="A2090" s="166"/>
      <c r="B2090" s="177"/>
      <c r="C2090" s="174" t="s">
        <v>1067</v>
      </c>
      <c r="D2090" s="106"/>
      <c r="E2090" s="48"/>
      <c r="F2090" s="48"/>
      <c r="G2090" s="48"/>
      <c r="H2090" s="217"/>
      <c r="J2090" s="51"/>
      <c r="K2090" s="106"/>
      <c r="L2090" s="106"/>
      <c r="M2090" s="51"/>
      <c r="N2090" s="51"/>
      <c r="O2090" s="51"/>
      <c r="P2090" s="51"/>
    </row>
    <row r="2091" spans="1:16" s="50" customFormat="1" ht="42.75">
      <c r="A2091" s="166"/>
      <c r="B2091" s="177"/>
      <c r="C2091" s="174" t="s">
        <v>1068</v>
      </c>
      <c r="D2091" s="106"/>
      <c r="E2091" s="48"/>
      <c r="F2091" s="48"/>
      <c r="G2091" s="48"/>
      <c r="H2091" s="217"/>
      <c r="J2091" s="51"/>
      <c r="K2091" s="106"/>
      <c r="L2091" s="106"/>
      <c r="M2091" s="51"/>
      <c r="N2091" s="51"/>
      <c r="O2091" s="51"/>
      <c r="P2091" s="51"/>
    </row>
    <row r="2092" spans="1:16" s="50" customFormat="1" ht="28.5">
      <c r="A2092" s="166"/>
      <c r="B2092" s="177"/>
      <c r="C2092" s="174" t="s">
        <v>1069</v>
      </c>
      <c r="D2092" s="106"/>
      <c r="E2092" s="48"/>
      <c r="F2092" s="48"/>
      <c r="G2092" s="48"/>
      <c r="H2092" s="217"/>
      <c r="J2092" s="51"/>
      <c r="K2092" s="106"/>
      <c r="L2092" s="106"/>
      <c r="M2092" s="51"/>
      <c r="N2092" s="51"/>
      <c r="O2092" s="51"/>
      <c r="P2092" s="51"/>
    </row>
    <row r="2093" spans="1:16" s="50" customFormat="1">
      <c r="A2093" s="166"/>
      <c r="B2093" s="177"/>
      <c r="C2093" s="174" t="s">
        <v>1070</v>
      </c>
      <c r="D2093" s="106"/>
      <c r="E2093" s="48"/>
      <c r="F2093" s="48"/>
      <c r="G2093" s="48"/>
      <c r="H2093" s="217"/>
      <c r="J2093" s="51"/>
      <c r="K2093" s="106"/>
      <c r="L2093" s="106"/>
      <c r="M2093" s="51"/>
      <c r="N2093" s="51"/>
      <c r="O2093" s="51"/>
      <c r="P2093" s="51"/>
    </row>
    <row r="2094" spans="1:16" s="50" customFormat="1">
      <c r="A2094" s="166"/>
      <c r="B2094" s="177"/>
      <c r="C2094" s="174" t="s">
        <v>1071</v>
      </c>
      <c r="D2094" s="106"/>
      <c r="E2094" s="48"/>
      <c r="F2094" s="48"/>
      <c r="G2094" s="48"/>
      <c r="H2094" s="217"/>
      <c r="J2094" s="51"/>
      <c r="K2094" s="106"/>
      <c r="L2094" s="106"/>
      <c r="M2094" s="51"/>
      <c r="N2094" s="51"/>
      <c r="O2094" s="51"/>
      <c r="P2094" s="51"/>
    </row>
    <row r="2095" spans="1:16" s="50" customFormat="1" ht="28.5">
      <c r="A2095" s="166"/>
      <c r="B2095" s="177"/>
      <c r="C2095" s="174" t="s">
        <v>1072</v>
      </c>
      <c r="D2095" s="106"/>
      <c r="E2095" s="48"/>
      <c r="F2095" s="48"/>
      <c r="G2095" s="48"/>
      <c r="H2095" s="217"/>
      <c r="J2095" s="51"/>
      <c r="K2095" s="106"/>
      <c r="L2095" s="106"/>
      <c r="M2095" s="51"/>
      <c r="N2095" s="51"/>
      <c r="O2095" s="51"/>
      <c r="P2095" s="51"/>
    </row>
    <row r="2096" spans="1:16" s="50" customFormat="1">
      <c r="A2096" s="166"/>
      <c r="B2096" s="177"/>
      <c r="C2096" s="174" t="s">
        <v>1073</v>
      </c>
      <c r="D2096" s="106"/>
      <c r="E2096" s="48"/>
      <c r="F2096" s="48"/>
      <c r="G2096" s="48"/>
      <c r="H2096" s="217"/>
      <c r="J2096" s="51"/>
      <c r="K2096" s="106"/>
      <c r="L2096" s="106"/>
      <c r="M2096" s="51"/>
      <c r="N2096" s="51"/>
      <c r="O2096" s="51"/>
      <c r="P2096" s="51"/>
    </row>
    <row r="2097" spans="1:16" s="50" customFormat="1">
      <c r="A2097" s="166"/>
      <c r="B2097" s="177"/>
      <c r="C2097" s="174"/>
      <c r="D2097" s="106"/>
      <c r="E2097" s="48"/>
      <c r="F2097" s="48"/>
      <c r="G2097" s="48"/>
      <c r="H2097" s="217"/>
      <c r="J2097" s="51"/>
      <c r="K2097" s="106"/>
      <c r="L2097" s="106"/>
      <c r="M2097" s="51"/>
      <c r="N2097" s="51"/>
      <c r="O2097" s="51"/>
      <c r="P2097" s="51"/>
    </row>
    <row r="2098" spans="1:16" s="50" customFormat="1">
      <c r="A2098" s="166"/>
      <c r="B2098" s="177"/>
      <c r="C2098" s="174"/>
      <c r="D2098" s="106"/>
      <c r="E2098" s="48"/>
      <c r="F2098" s="48"/>
      <c r="G2098" s="48"/>
      <c r="H2098" s="217"/>
      <c r="J2098" s="51"/>
      <c r="K2098" s="106"/>
      <c r="L2098" s="106"/>
      <c r="M2098" s="51"/>
      <c r="N2098" s="51"/>
      <c r="O2098" s="51"/>
      <c r="P2098" s="51"/>
    </row>
    <row r="2099" spans="1:16" s="50" customFormat="1">
      <c r="A2099" s="166">
        <v>9</v>
      </c>
      <c r="B2099" s="177">
        <v>2</v>
      </c>
      <c r="C2099" s="174" t="s">
        <v>1074</v>
      </c>
      <c r="D2099" s="106"/>
      <c r="E2099" s="48">
        <v>45</v>
      </c>
      <c r="F2099" s="48" t="s">
        <v>13</v>
      </c>
      <c r="G2099" s="48"/>
      <c r="H2099" s="217">
        <f>+E2099*G2099</f>
        <v>0</v>
      </c>
      <c r="J2099" s="51"/>
      <c r="K2099" s="106"/>
      <c r="L2099" s="106"/>
      <c r="M2099" s="51"/>
      <c r="N2099" s="51"/>
      <c r="O2099" s="51"/>
      <c r="P2099" s="51"/>
    </row>
    <row r="2100" spans="1:16" s="50" customFormat="1" ht="28.5">
      <c r="A2100" s="166"/>
      <c r="B2100" s="177"/>
      <c r="C2100" s="174" t="s">
        <v>1082</v>
      </c>
      <c r="D2100" s="106"/>
      <c r="E2100" s="48"/>
      <c r="F2100" s="48"/>
      <c r="G2100" s="48"/>
      <c r="H2100" s="217"/>
      <c r="J2100" s="51"/>
      <c r="K2100" s="106"/>
      <c r="L2100" s="106"/>
      <c r="M2100" s="51"/>
      <c r="N2100" s="51"/>
      <c r="O2100" s="51"/>
      <c r="P2100" s="51"/>
    </row>
    <row r="2101" spans="1:16" s="50" customFormat="1">
      <c r="A2101" s="166"/>
      <c r="B2101" s="177"/>
      <c r="C2101" s="174" t="s">
        <v>1066</v>
      </c>
      <c r="D2101" s="106"/>
      <c r="E2101" s="48"/>
      <c r="F2101" s="48"/>
      <c r="G2101" s="48"/>
      <c r="H2101" s="217"/>
      <c r="J2101" s="51"/>
      <c r="K2101" s="106"/>
      <c r="L2101" s="106"/>
      <c r="M2101" s="51"/>
      <c r="N2101" s="51"/>
      <c r="O2101" s="51"/>
      <c r="P2101" s="51"/>
    </row>
    <row r="2102" spans="1:16" s="50" customFormat="1" ht="42.75">
      <c r="A2102" s="166"/>
      <c r="B2102" s="177"/>
      <c r="C2102" s="174" t="s">
        <v>1068</v>
      </c>
      <c r="D2102" s="106"/>
      <c r="E2102" s="48"/>
      <c r="F2102" s="48"/>
      <c r="G2102" s="48"/>
      <c r="H2102" s="217"/>
      <c r="J2102" s="51"/>
      <c r="K2102" s="106"/>
      <c r="L2102" s="106"/>
      <c r="M2102" s="51"/>
      <c r="N2102" s="51"/>
      <c r="O2102" s="51"/>
      <c r="P2102" s="51"/>
    </row>
    <row r="2103" spans="1:16" s="50" customFormat="1" ht="28.5">
      <c r="A2103" s="166"/>
      <c r="B2103" s="177"/>
      <c r="C2103" s="174" t="s">
        <v>1069</v>
      </c>
      <c r="D2103" s="106"/>
      <c r="E2103" s="48"/>
      <c r="F2103" s="48"/>
      <c r="G2103" s="48"/>
      <c r="H2103" s="217"/>
      <c r="J2103" s="51"/>
      <c r="K2103" s="106"/>
      <c r="L2103" s="106"/>
      <c r="M2103" s="51"/>
      <c r="N2103" s="51"/>
      <c r="O2103" s="51"/>
      <c r="P2103" s="51"/>
    </row>
    <row r="2104" spans="1:16" s="50" customFormat="1">
      <c r="A2104" s="166"/>
      <c r="B2104" s="177"/>
      <c r="C2104" s="174" t="s">
        <v>1075</v>
      </c>
      <c r="D2104" s="106"/>
      <c r="E2104" s="48"/>
      <c r="F2104" s="48"/>
      <c r="G2104" s="48"/>
      <c r="H2104" s="217"/>
      <c r="J2104" s="51"/>
      <c r="K2104" s="106"/>
      <c r="L2104" s="106"/>
      <c r="M2104" s="51"/>
      <c r="N2104" s="51"/>
      <c r="O2104" s="51"/>
      <c r="P2104" s="51"/>
    </row>
    <row r="2105" spans="1:16" s="50" customFormat="1">
      <c r="A2105" s="166"/>
      <c r="B2105" s="177"/>
      <c r="C2105" s="174" t="s">
        <v>1076</v>
      </c>
      <c r="D2105" s="106"/>
      <c r="E2105" s="48"/>
      <c r="F2105" s="48"/>
      <c r="G2105" s="48"/>
      <c r="H2105" s="217"/>
      <c r="J2105" s="51"/>
      <c r="K2105" s="106"/>
      <c r="L2105" s="106"/>
      <c r="M2105" s="51"/>
      <c r="N2105" s="51"/>
      <c r="O2105" s="51"/>
      <c r="P2105" s="51"/>
    </row>
    <row r="2106" spans="1:16" s="50" customFormat="1" ht="28.5">
      <c r="A2106" s="166"/>
      <c r="B2106" s="177"/>
      <c r="C2106" s="174" t="s">
        <v>1072</v>
      </c>
      <c r="D2106" s="106"/>
      <c r="E2106" s="48"/>
      <c r="F2106" s="48"/>
      <c r="G2106" s="48"/>
      <c r="H2106" s="217"/>
      <c r="J2106" s="51"/>
      <c r="K2106" s="106"/>
      <c r="L2106" s="106"/>
      <c r="M2106" s="51"/>
      <c r="N2106" s="51"/>
      <c r="O2106" s="51"/>
      <c r="P2106" s="51"/>
    </row>
    <row r="2107" spans="1:16" s="50" customFormat="1">
      <c r="A2107" s="166"/>
      <c r="B2107" s="177"/>
      <c r="C2107" s="174" t="s">
        <v>1073</v>
      </c>
      <c r="D2107" s="106"/>
      <c r="E2107" s="48"/>
      <c r="F2107" s="48"/>
      <c r="G2107" s="48"/>
      <c r="H2107" s="217"/>
      <c r="J2107" s="51"/>
      <c r="K2107" s="106"/>
      <c r="L2107" s="106"/>
      <c r="M2107" s="51"/>
      <c r="N2107" s="51"/>
      <c r="O2107" s="51"/>
      <c r="P2107" s="51"/>
    </row>
    <row r="2108" spans="1:16" s="50" customFormat="1">
      <c r="A2108" s="166"/>
      <c r="B2108" s="177"/>
      <c r="C2108" s="174"/>
      <c r="D2108" s="106"/>
      <c r="E2108" s="48"/>
      <c r="F2108" s="48"/>
      <c r="G2108" s="48"/>
      <c r="H2108" s="217"/>
      <c r="J2108" s="51"/>
      <c r="K2108" s="106"/>
      <c r="L2108" s="106"/>
      <c r="M2108" s="51"/>
      <c r="N2108" s="51"/>
      <c r="O2108" s="51"/>
      <c r="P2108" s="51"/>
    </row>
    <row r="2109" spans="1:16" s="50" customFormat="1">
      <c r="A2109" s="166">
        <v>9</v>
      </c>
      <c r="B2109" s="177">
        <v>3</v>
      </c>
      <c r="C2109" s="174" t="s">
        <v>1077</v>
      </c>
      <c r="D2109" s="106"/>
      <c r="E2109" s="48"/>
      <c r="F2109" s="48"/>
      <c r="G2109" s="48"/>
      <c r="H2109" s="217"/>
      <c r="J2109" s="51"/>
      <c r="K2109" s="106"/>
      <c r="L2109" s="106"/>
      <c r="M2109" s="51"/>
      <c r="N2109" s="51"/>
      <c r="O2109" s="51"/>
      <c r="P2109" s="51"/>
    </row>
    <row r="2110" spans="1:16" s="50" customFormat="1" ht="28.5">
      <c r="A2110" s="166"/>
      <c r="B2110" s="177"/>
      <c r="C2110" s="174" t="s">
        <v>1078</v>
      </c>
      <c r="D2110" s="106"/>
      <c r="E2110" s="48">
        <v>44</v>
      </c>
      <c r="F2110" s="48" t="s">
        <v>13</v>
      </c>
      <c r="G2110" s="48"/>
      <c r="H2110" s="217">
        <f>+E2110*G2110</f>
        <v>0</v>
      </c>
      <c r="J2110" s="51"/>
      <c r="K2110" s="106"/>
      <c r="L2110" s="106"/>
      <c r="M2110" s="51"/>
      <c r="N2110" s="51"/>
      <c r="O2110" s="51"/>
      <c r="P2110" s="51"/>
    </row>
    <row r="2111" spans="1:16" s="50" customFormat="1">
      <c r="A2111" s="166"/>
      <c r="B2111" s="177"/>
      <c r="C2111" s="174" t="s">
        <v>1079</v>
      </c>
      <c r="D2111" s="106"/>
      <c r="E2111" s="48"/>
      <c r="F2111" s="48"/>
      <c r="G2111" s="48"/>
      <c r="H2111" s="217"/>
      <c r="J2111" s="51"/>
      <c r="K2111" s="106"/>
      <c r="L2111" s="106"/>
      <c r="M2111" s="51"/>
      <c r="N2111" s="51"/>
      <c r="O2111" s="51"/>
      <c r="P2111" s="51"/>
    </row>
    <row r="2112" spans="1:16" s="50" customFormat="1">
      <c r="A2112" s="166"/>
      <c r="B2112" s="177"/>
      <c r="C2112" s="174" t="s">
        <v>1080</v>
      </c>
      <c r="D2112" s="106"/>
      <c r="E2112" s="48"/>
      <c r="F2112" s="48"/>
      <c r="G2112" s="48"/>
      <c r="H2112" s="217"/>
      <c r="J2112" s="51"/>
      <c r="K2112" s="106"/>
      <c r="L2112" s="106"/>
      <c r="M2112" s="51"/>
      <c r="N2112" s="51"/>
      <c r="O2112" s="51"/>
      <c r="P2112" s="51"/>
    </row>
    <row r="2113" spans="1:16" s="50" customFormat="1" ht="28.5">
      <c r="A2113" s="166"/>
      <c r="B2113" s="177"/>
      <c r="C2113" s="174" t="s">
        <v>1083</v>
      </c>
      <c r="D2113" s="106"/>
      <c r="E2113" s="48"/>
      <c r="F2113" s="48"/>
      <c r="G2113" s="48"/>
      <c r="H2113" s="217"/>
      <c r="J2113" s="51"/>
      <c r="K2113" s="106"/>
      <c r="L2113" s="106"/>
      <c r="M2113" s="51"/>
      <c r="N2113" s="51"/>
      <c r="O2113" s="51"/>
      <c r="P2113" s="51"/>
    </row>
    <row r="2114" spans="1:16" s="50" customFormat="1" ht="28.5">
      <c r="A2114" s="166"/>
      <c r="B2114" s="177"/>
      <c r="C2114" s="174" t="s">
        <v>1084</v>
      </c>
      <c r="D2114" s="106"/>
      <c r="E2114" s="48"/>
      <c r="F2114" s="48"/>
      <c r="G2114" s="48"/>
      <c r="H2114" s="217"/>
      <c r="J2114" s="51"/>
      <c r="K2114" s="106"/>
      <c r="L2114" s="106"/>
      <c r="M2114" s="51"/>
      <c r="N2114" s="51"/>
      <c r="O2114" s="51"/>
      <c r="P2114" s="51"/>
    </row>
    <row r="2115" spans="1:16" s="50" customFormat="1">
      <c r="A2115" s="166"/>
      <c r="B2115" s="177"/>
      <c r="C2115" s="174" t="s">
        <v>1081</v>
      </c>
      <c r="D2115" s="106"/>
      <c r="E2115" s="48"/>
      <c r="F2115" s="48"/>
      <c r="G2115" s="48"/>
      <c r="H2115" s="217"/>
      <c r="J2115" s="51"/>
      <c r="K2115" s="106"/>
      <c r="L2115" s="106"/>
      <c r="M2115" s="51"/>
      <c r="N2115" s="51"/>
      <c r="O2115" s="51"/>
      <c r="P2115" s="51"/>
    </row>
    <row r="2116" spans="1:16" s="50" customFormat="1" ht="28.5">
      <c r="A2116" s="166"/>
      <c r="B2116" s="177"/>
      <c r="C2116" s="174" t="s">
        <v>1085</v>
      </c>
      <c r="D2116" s="106"/>
      <c r="E2116" s="48"/>
      <c r="F2116" s="48"/>
      <c r="G2116" s="48"/>
      <c r="H2116" s="217"/>
      <c r="J2116" s="51"/>
      <c r="K2116" s="106"/>
      <c r="L2116" s="106"/>
      <c r="M2116" s="51"/>
      <c r="N2116" s="51"/>
      <c r="O2116" s="51"/>
      <c r="P2116" s="51"/>
    </row>
    <row r="2117" spans="1:16" s="50" customFormat="1">
      <c r="A2117" s="166"/>
      <c r="B2117" s="177"/>
      <c r="C2117" s="174"/>
      <c r="D2117" s="106"/>
      <c r="E2117" s="48"/>
      <c r="F2117" s="48"/>
      <c r="G2117" s="48"/>
      <c r="H2117" s="217"/>
      <c r="J2117" s="51"/>
      <c r="K2117" s="106"/>
      <c r="L2117" s="106"/>
      <c r="M2117" s="51"/>
      <c r="N2117" s="51"/>
      <c r="O2117" s="51"/>
      <c r="P2117" s="51"/>
    </row>
    <row r="2118" spans="1:16" s="50" customFormat="1">
      <c r="A2118" s="166"/>
      <c r="B2118" s="177"/>
      <c r="C2118" s="174"/>
      <c r="D2118" s="106"/>
      <c r="E2118" s="48"/>
      <c r="F2118" s="48"/>
      <c r="G2118" s="48"/>
      <c r="H2118" s="217"/>
      <c r="J2118" s="51"/>
      <c r="K2118" s="106"/>
      <c r="L2118" s="106"/>
      <c r="M2118" s="51"/>
      <c r="N2118" s="51"/>
      <c r="O2118" s="51"/>
      <c r="P2118" s="51"/>
    </row>
    <row r="2119" spans="1:16" s="50" customFormat="1">
      <c r="A2119" s="166"/>
      <c r="B2119" s="177"/>
      <c r="C2119" s="174" t="s">
        <v>1087</v>
      </c>
      <c r="D2119" s="106"/>
      <c r="E2119" s="48"/>
      <c r="F2119" s="48"/>
      <c r="G2119" s="48"/>
      <c r="H2119" s="217"/>
      <c r="J2119" s="51"/>
      <c r="K2119" s="106"/>
      <c r="L2119" s="106"/>
      <c r="M2119" s="51"/>
      <c r="N2119" s="51"/>
      <c r="O2119" s="51"/>
      <c r="P2119" s="51"/>
    </row>
    <row r="2120" spans="1:16" s="50" customFormat="1" ht="15">
      <c r="A2120" s="166"/>
      <c r="B2120" s="177"/>
      <c r="C2120" s="277" t="s">
        <v>783</v>
      </c>
      <c r="D2120" s="244"/>
      <c r="E2120" s="245"/>
      <c r="F2120" s="244"/>
      <c r="G2120" s="244"/>
      <c r="H2120" s="217"/>
      <c r="J2120" s="51"/>
      <c r="K2120" s="106"/>
      <c r="L2120" s="106"/>
      <c r="M2120" s="51"/>
      <c r="N2120" s="51"/>
      <c r="O2120" s="51"/>
      <c r="P2120" s="51"/>
    </row>
    <row r="2121" spans="1:16" s="50" customFormat="1" ht="15">
      <c r="A2121" s="166"/>
      <c r="B2121" s="177"/>
      <c r="C2121" s="277"/>
      <c r="D2121" s="244"/>
      <c r="E2121" s="245"/>
      <c r="F2121" s="244"/>
      <c r="G2121" s="244"/>
      <c r="H2121" s="217"/>
      <c r="J2121" s="51"/>
      <c r="K2121" s="106"/>
      <c r="L2121" s="106"/>
      <c r="M2121" s="51"/>
      <c r="N2121" s="51"/>
      <c r="O2121" s="51"/>
      <c r="P2121" s="51"/>
    </row>
    <row r="2122" spans="1:16" s="50" customFormat="1" ht="28.5">
      <c r="A2122" s="166">
        <v>9</v>
      </c>
      <c r="B2122" s="177">
        <v>4</v>
      </c>
      <c r="C2122" s="246" t="s">
        <v>784</v>
      </c>
      <c r="D2122" s="244"/>
      <c r="E2122" s="248">
        <v>1</v>
      </c>
      <c r="F2122" s="247" t="s">
        <v>785</v>
      </c>
      <c r="G2122" s="249"/>
      <c r="H2122" s="217">
        <f>+E2122*G2122</f>
        <v>0</v>
      </c>
      <c r="J2122" s="51"/>
      <c r="K2122" s="106"/>
      <c r="L2122" s="106"/>
      <c r="M2122" s="51"/>
      <c r="N2122" s="51"/>
      <c r="O2122" s="51"/>
      <c r="P2122" s="51"/>
    </row>
    <row r="2123" spans="1:16" s="50" customFormat="1">
      <c r="A2123" s="166"/>
      <c r="B2123" s="177"/>
      <c r="C2123" s="246"/>
      <c r="D2123" s="244"/>
      <c r="E2123" s="248"/>
      <c r="F2123" s="247"/>
      <c r="G2123" s="249"/>
      <c r="H2123" s="217"/>
      <c r="J2123" s="51"/>
      <c r="K2123" s="106"/>
      <c r="L2123" s="106"/>
      <c r="M2123" s="51"/>
      <c r="N2123" s="51"/>
      <c r="O2123" s="51"/>
      <c r="P2123" s="51"/>
    </row>
    <row r="2124" spans="1:16" s="50" customFormat="1" ht="28.5">
      <c r="A2124" s="166">
        <v>9</v>
      </c>
      <c r="B2124" s="177">
        <v>5</v>
      </c>
      <c r="C2124" s="246" t="s">
        <v>786</v>
      </c>
      <c r="D2124" s="244"/>
      <c r="E2124" s="248">
        <v>1</v>
      </c>
      <c r="F2124" s="247" t="s">
        <v>785</v>
      </c>
      <c r="G2124" s="249"/>
      <c r="H2124" s="217">
        <f t="shared" ref="H2124:H2248" si="148">+E2124*G2124</f>
        <v>0</v>
      </c>
      <c r="J2124" s="51"/>
      <c r="K2124" s="106"/>
      <c r="L2124" s="106"/>
      <c r="M2124" s="51"/>
      <c r="N2124" s="51"/>
      <c r="O2124" s="51"/>
      <c r="P2124" s="51"/>
    </row>
    <row r="2125" spans="1:16" s="50" customFormat="1">
      <c r="A2125" s="166"/>
      <c r="B2125" s="177"/>
      <c r="C2125" s="246"/>
      <c r="D2125" s="244"/>
      <c r="E2125" s="248"/>
      <c r="F2125" s="247"/>
      <c r="G2125" s="249"/>
      <c r="H2125" s="217"/>
      <c r="J2125" s="51"/>
      <c r="K2125" s="106"/>
      <c r="L2125" s="106"/>
      <c r="M2125" s="51"/>
      <c r="N2125" s="51"/>
      <c r="O2125" s="51"/>
      <c r="P2125" s="51"/>
    </row>
    <row r="2126" spans="1:16" s="50" customFormat="1" ht="28.5">
      <c r="A2126" s="166">
        <v>9</v>
      </c>
      <c r="B2126" s="177">
        <v>6</v>
      </c>
      <c r="C2126" s="246" t="s">
        <v>787</v>
      </c>
      <c r="D2126" s="244"/>
      <c r="E2126" s="248">
        <v>2</v>
      </c>
      <c r="F2126" s="247" t="s">
        <v>785</v>
      </c>
      <c r="G2126" s="249"/>
      <c r="H2126" s="217">
        <f t="shared" si="148"/>
        <v>0</v>
      </c>
      <c r="J2126" s="51"/>
      <c r="K2126" s="106"/>
      <c r="L2126" s="106"/>
      <c r="M2126" s="51"/>
      <c r="N2126" s="51"/>
      <c r="O2126" s="51"/>
      <c r="P2126" s="51"/>
    </row>
    <row r="2127" spans="1:16" s="50" customFormat="1">
      <c r="A2127" s="166"/>
      <c r="B2127" s="177"/>
      <c r="C2127" s="246"/>
      <c r="D2127" s="244"/>
      <c r="E2127" s="248"/>
      <c r="F2127" s="247"/>
      <c r="G2127" s="249"/>
      <c r="H2127" s="217"/>
      <c r="J2127" s="51"/>
      <c r="K2127" s="106"/>
      <c r="L2127" s="106"/>
      <c r="M2127" s="51"/>
      <c r="N2127" s="51"/>
      <c r="O2127" s="51"/>
      <c r="P2127" s="51"/>
    </row>
    <row r="2128" spans="1:16" s="50" customFormat="1" ht="28.5">
      <c r="A2128" s="166">
        <v>9</v>
      </c>
      <c r="B2128" s="177">
        <v>7</v>
      </c>
      <c r="C2128" s="246" t="s">
        <v>788</v>
      </c>
      <c r="D2128" s="244"/>
      <c r="E2128" s="248">
        <v>1</v>
      </c>
      <c r="F2128" s="247" t="s">
        <v>785</v>
      </c>
      <c r="G2128" s="249"/>
      <c r="H2128" s="217">
        <f t="shared" si="148"/>
        <v>0</v>
      </c>
      <c r="J2128" s="51"/>
      <c r="K2128" s="106"/>
      <c r="L2128" s="106"/>
      <c r="M2128" s="51"/>
      <c r="N2128" s="51"/>
      <c r="O2128" s="51"/>
      <c r="P2128" s="51"/>
    </row>
    <row r="2129" spans="1:16" s="50" customFormat="1">
      <c r="A2129" s="166"/>
      <c r="B2129" s="177"/>
      <c r="C2129" s="246"/>
      <c r="D2129" s="244"/>
      <c r="E2129" s="248"/>
      <c r="F2129" s="247"/>
      <c r="G2129" s="249"/>
      <c r="H2129" s="217"/>
      <c r="J2129" s="51"/>
      <c r="K2129" s="106"/>
      <c r="L2129" s="106"/>
      <c r="M2129" s="51"/>
      <c r="N2129" s="51"/>
      <c r="O2129" s="51"/>
      <c r="P2129" s="51"/>
    </row>
    <row r="2130" spans="1:16" s="50" customFormat="1">
      <c r="A2130" s="166">
        <v>9</v>
      </c>
      <c r="B2130" s="177">
        <v>8</v>
      </c>
      <c r="C2130" s="246" t="s">
        <v>789</v>
      </c>
      <c r="D2130" s="244"/>
      <c r="E2130" s="248">
        <v>1</v>
      </c>
      <c r="F2130" s="247" t="s">
        <v>785</v>
      </c>
      <c r="G2130" s="249"/>
      <c r="H2130" s="217">
        <f t="shared" si="148"/>
        <v>0</v>
      </c>
      <c r="J2130" s="51"/>
      <c r="K2130" s="106"/>
      <c r="L2130" s="106"/>
      <c r="M2130" s="51"/>
      <c r="N2130" s="51"/>
      <c r="O2130" s="51"/>
      <c r="P2130" s="51"/>
    </row>
    <row r="2131" spans="1:16" s="50" customFormat="1">
      <c r="A2131" s="166"/>
      <c r="B2131" s="177"/>
      <c r="C2131" s="246"/>
      <c r="D2131" s="244"/>
      <c r="E2131" s="248"/>
      <c r="F2131" s="247"/>
      <c r="G2131" s="249"/>
      <c r="H2131" s="217"/>
      <c r="J2131" s="51"/>
      <c r="K2131" s="106"/>
      <c r="L2131" s="106"/>
      <c r="M2131" s="51"/>
      <c r="N2131" s="51"/>
      <c r="O2131" s="51"/>
      <c r="P2131" s="51"/>
    </row>
    <row r="2132" spans="1:16" s="50" customFormat="1">
      <c r="A2132" s="166">
        <v>9</v>
      </c>
      <c r="B2132" s="177">
        <v>9</v>
      </c>
      <c r="C2132" s="246" t="s">
        <v>790</v>
      </c>
      <c r="D2132" s="244"/>
      <c r="E2132" s="248">
        <v>2</v>
      </c>
      <c r="F2132" s="247" t="s">
        <v>785</v>
      </c>
      <c r="G2132" s="249"/>
      <c r="H2132" s="217">
        <f t="shared" si="148"/>
        <v>0</v>
      </c>
      <c r="J2132" s="51"/>
      <c r="K2132" s="106"/>
      <c r="L2132" s="106"/>
      <c r="M2132" s="51"/>
      <c r="N2132" s="51"/>
      <c r="O2132" s="51"/>
      <c r="P2132" s="51"/>
    </row>
    <row r="2133" spans="1:16" s="50" customFormat="1">
      <c r="A2133" s="166"/>
      <c r="B2133" s="177"/>
      <c r="C2133" s="246"/>
      <c r="D2133" s="244"/>
      <c r="E2133" s="248"/>
      <c r="F2133" s="247"/>
      <c r="G2133" s="249"/>
      <c r="H2133" s="217"/>
      <c r="J2133" s="51"/>
      <c r="K2133" s="106"/>
      <c r="L2133" s="106"/>
      <c r="M2133" s="51"/>
      <c r="N2133" s="51"/>
      <c r="O2133" s="51"/>
      <c r="P2133" s="51"/>
    </row>
    <row r="2134" spans="1:16" s="50" customFormat="1" ht="15">
      <c r="A2134" s="166"/>
      <c r="B2134" s="177"/>
      <c r="C2134" s="277" t="s">
        <v>791</v>
      </c>
      <c r="D2134" s="244"/>
      <c r="E2134" s="250"/>
      <c r="F2134" s="247"/>
      <c r="G2134" s="247"/>
      <c r="H2134" s="217"/>
      <c r="J2134" s="51"/>
      <c r="K2134" s="106"/>
      <c r="L2134" s="106"/>
      <c r="M2134" s="51"/>
      <c r="N2134" s="51"/>
      <c r="O2134" s="51"/>
      <c r="P2134" s="51"/>
    </row>
    <row r="2135" spans="1:16" s="50" customFormat="1" ht="15">
      <c r="A2135" s="166"/>
      <c r="B2135" s="177"/>
      <c r="C2135" s="277"/>
      <c r="D2135" s="244"/>
      <c r="E2135" s="250"/>
      <c r="F2135" s="247"/>
      <c r="G2135" s="247"/>
      <c r="H2135" s="217"/>
      <c r="J2135" s="51"/>
      <c r="K2135" s="106"/>
      <c r="L2135" s="106"/>
      <c r="M2135" s="51"/>
      <c r="N2135" s="51"/>
      <c r="O2135" s="51"/>
      <c r="P2135" s="51"/>
    </row>
    <row r="2136" spans="1:16" s="50" customFormat="1">
      <c r="A2136" s="166">
        <v>9</v>
      </c>
      <c r="B2136" s="177">
        <v>10</v>
      </c>
      <c r="C2136" s="246" t="s">
        <v>792</v>
      </c>
      <c r="D2136" s="244"/>
      <c r="E2136" s="251">
        <v>0.5</v>
      </c>
      <c r="F2136" s="247" t="s">
        <v>408</v>
      </c>
      <c r="G2136" s="249"/>
      <c r="H2136" s="217">
        <f t="shared" si="148"/>
        <v>0</v>
      </c>
      <c r="J2136" s="51"/>
      <c r="K2136" s="106"/>
      <c r="L2136" s="106"/>
      <c r="M2136" s="51"/>
      <c r="N2136" s="51"/>
      <c r="O2136" s="51"/>
      <c r="P2136" s="51"/>
    </row>
    <row r="2137" spans="1:16" s="50" customFormat="1">
      <c r="A2137" s="166"/>
      <c r="B2137" s="177"/>
      <c r="C2137" s="246"/>
      <c r="D2137" s="244"/>
      <c r="E2137" s="251"/>
      <c r="F2137" s="247"/>
      <c r="G2137" s="249"/>
      <c r="H2137" s="217"/>
      <c r="J2137" s="51"/>
      <c r="K2137" s="106"/>
      <c r="L2137" s="106"/>
      <c r="M2137" s="51"/>
      <c r="N2137" s="51"/>
      <c r="O2137" s="51"/>
      <c r="P2137" s="51"/>
    </row>
    <row r="2138" spans="1:16" s="50" customFormat="1">
      <c r="A2138" s="166">
        <v>9</v>
      </c>
      <c r="B2138" s="177">
        <v>11</v>
      </c>
      <c r="C2138" s="246" t="s">
        <v>793</v>
      </c>
      <c r="D2138" s="244"/>
      <c r="E2138" s="251">
        <v>11.9</v>
      </c>
      <c r="F2138" s="247" t="s">
        <v>408</v>
      </c>
      <c r="G2138" s="249"/>
      <c r="H2138" s="217">
        <f t="shared" si="148"/>
        <v>0</v>
      </c>
      <c r="J2138" s="51"/>
      <c r="K2138" s="106"/>
      <c r="L2138" s="106"/>
      <c r="M2138" s="51"/>
      <c r="N2138" s="51"/>
      <c r="O2138" s="51"/>
      <c r="P2138" s="51"/>
    </row>
    <row r="2139" spans="1:16" s="50" customFormat="1">
      <c r="A2139" s="166"/>
      <c r="B2139" s="177"/>
      <c r="C2139" s="246"/>
      <c r="D2139" s="244"/>
      <c r="E2139" s="251"/>
      <c r="F2139" s="247"/>
      <c r="G2139" s="249"/>
      <c r="H2139" s="217"/>
      <c r="J2139" s="51"/>
      <c r="K2139" s="106"/>
      <c r="L2139" s="106"/>
      <c r="M2139" s="51"/>
      <c r="N2139" s="51"/>
      <c r="O2139" s="51"/>
      <c r="P2139" s="51"/>
    </row>
    <row r="2140" spans="1:16" s="50" customFormat="1">
      <c r="A2140" s="166">
        <v>9</v>
      </c>
      <c r="B2140" s="177">
        <v>12</v>
      </c>
      <c r="C2140" s="246" t="s">
        <v>794</v>
      </c>
      <c r="D2140" s="244"/>
      <c r="E2140" s="251">
        <v>8.5</v>
      </c>
      <c r="F2140" s="247" t="s">
        <v>408</v>
      </c>
      <c r="G2140" s="249"/>
      <c r="H2140" s="217">
        <f t="shared" si="148"/>
        <v>0</v>
      </c>
      <c r="J2140" s="51"/>
      <c r="K2140" s="106"/>
      <c r="L2140" s="106"/>
      <c r="M2140" s="51"/>
      <c r="N2140" s="51"/>
      <c r="O2140" s="51"/>
      <c r="P2140" s="51"/>
    </row>
    <row r="2141" spans="1:16" s="50" customFormat="1">
      <c r="A2141" s="166"/>
      <c r="B2141" s="177"/>
      <c r="C2141" s="246"/>
      <c r="D2141" s="244"/>
      <c r="E2141" s="251"/>
      <c r="F2141" s="247"/>
      <c r="G2141" s="249"/>
      <c r="H2141" s="217"/>
      <c r="J2141" s="51"/>
      <c r="K2141" s="106"/>
      <c r="L2141" s="106"/>
      <c r="M2141" s="51"/>
      <c r="N2141" s="51"/>
      <c r="O2141" s="51"/>
      <c r="P2141" s="51"/>
    </row>
    <row r="2142" spans="1:16" s="50" customFormat="1">
      <c r="A2142" s="166">
        <v>9</v>
      </c>
      <c r="B2142" s="177">
        <v>13</v>
      </c>
      <c r="C2142" s="246" t="s">
        <v>795</v>
      </c>
      <c r="D2142" s="244"/>
      <c r="E2142" s="251">
        <v>15</v>
      </c>
      <c r="F2142" s="247" t="s">
        <v>408</v>
      </c>
      <c r="G2142" s="249"/>
      <c r="H2142" s="217">
        <f t="shared" si="148"/>
        <v>0</v>
      </c>
      <c r="J2142" s="51"/>
      <c r="K2142" s="106"/>
      <c r="L2142" s="106"/>
      <c r="M2142" s="51"/>
      <c r="N2142" s="51"/>
      <c r="O2142" s="51"/>
      <c r="P2142" s="51"/>
    </row>
    <row r="2143" spans="1:16" s="50" customFormat="1">
      <c r="A2143" s="166"/>
      <c r="B2143" s="177"/>
      <c r="C2143" s="246"/>
      <c r="D2143" s="244"/>
      <c r="E2143" s="251"/>
      <c r="F2143" s="247"/>
      <c r="G2143" s="249"/>
      <c r="H2143" s="217"/>
      <c r="J2143" s="51"/>
      <c r="K2143" s="106"/>
      <c r="L2143" s="106"/>
      <c r="M2143" s="51"/>
      <c r="N2143" s="51"/>
      <c r="O2143" s="51"/>
      <c r="P2143" s="51"/>
    </row>
    <row r="2144" spans="1:16" s="50" customFormat="1">
      <c r="A2144" s="166">
        <v>9</v>
      </c>
      <c r="B2144" s="177">
        <v>14</v>
      </c>
      <c r="C2144" s="246" t="s">
        <v>796</v>
      </c>
      <c r="D2144" s="244"/>
      <c r="E2144" s="251">
        <v>2.7</v>
      </c>
      <c r="F2144" s="247" t="s">
        <v>408</v>
      </c>
      <c r="G2144" s="249"/>
      <c r="H2144" s="217">
        <f t="shared" si="148"/>
        <v>0</v>
      </c>
      <c r="J2144" s="51"/>
      <c r="K2144" s="106"/>
      <c r="L2144" s="106"/>
      <c r="M2144" s="51"/>
      <c r="N2144" s="51"/>
      <c r="O2144" s="51"/>
      <c r="P2144" s="51"/>
    </row>
    <row r="2145" spans="1:16" s="50" customFormat="1">
      <c r="A2145" s="166"/>
      <c r="B2145" s="177"/>
      <c r="C2145" s="246"/>
      <c r="D2145" s="244"/>
      <c r="E2145" s="251"/>
      <c r="F2145" s="247"/>
      <c r="G2145" s="249"/>
      <c r="H2145" s="217"/>
      <c r="J2145" s="51"/>
      <c r="K2145" s="106"/>
      <c r="L2145" s="106"/>
      <c r="M2145" s="51"/>
      <c r="N2145" s="51"/>
      <c r="O2145" s="51"/>
      <c r="P2145" s="51"/>
    </row>
    <row r="2146" spans="1:16" s="50" customFormat="1">
      <c r="A2146" s="166">
        <v>9</v>
      </c>
      <c r="B2146" s="177">
        <v>15</v>
      </c>
      <c r="C2146" s="246" t="s">
        <v>797</v>
      </c>
      <c r="D2146" s="244"/>
      <c r="E2146" s="251">
        <v>2</v>
      </c>
      <c r="F2146" s="247" t="s">
        <v>408</v>
      </c>
      <c r="G2146" s="249"/>
      <c r="H2146" s="217">
        <f t="shared" si="148"/>
        <v>0</v>
      </c>
      <c r="J2146" s="51"/>
      <c r="K2146" s="106"/>
      <c r="L2146" s="106"/>
      <c r="M2146" s="51"/>
      <c r="N2146" s="51"/>
      <c r="O2146" s="51"/>
      <c r="P2146" s="51"/>
    </row>
    <row r="2147" spans="1:16" s="50" customFormat="1">
      <c r="A2147" s="166"/>
      <c r="B2147" s="177"/>
      <c r="C2147" s="246"/>
      <c r="D2147" s="244"/>
      <c r="E2147" s="251"/>
      <c r="F2147" s="247"/>
      <c r="G2147" s="249"/>
      <c r="H2147" s="217"/>
      <c r="J2147" s="51"/>
      <c r="K2147" s="106"/>
      <c r="L2147" s="106"/>
      <c r="M2147" s="51"/>
      <c r="N2147" s="51"/>
      <c r="O2147" s="51"/>
      <c r="P2147" s="51"/>
    </row>
    <row r="2148" spans="1:16" s="50" customFormat="1">
      <c r="A2148" s="166">
        <v>9</v>
      </c>
      <c r="B2148" s="177">
        <v>16</v>
      </c>
      <c r="C2148" s="246" t="s">
        <v>798</v>
      </c>
      <c r="D2148" s="244"/>
      <c r="E2148" s="251">
        <v>2</v>
      </c>
      <c r="F2148" s="247" t="s">
        <v>408</v>
      </c>
      <c r="G2148" s="249"/>
      <c r="H2148" s="217">
        <f t="shared" si="148"/>
        <v>0</v>
      </c>
      <c r="J2148" s="51"/>
      <c r="K2148" s="106"/>
      <c r="L2148" s="106"/>
      <c r="M2148" s="51"/>
      <c r="N2148" s="51"/>
      <c r="O2148" s="51"/>
      <c r="P2148" s="51"/>
    </row>
    <row r="2149" spans="1:16" s="50" customFormat="1">
      <c r="A2149" s="166"/>
      <c r="B2149" s="177"/>
      <c r="C2149" s="246"/>
      <c r="D2149" s="244"/>
      <c r="E2149" s="251"/>
      <c r="F2149" s="247"/>
      <c r="G2149" s="249"/>
      <c r="H2149" s="217"/>
      <c r="J2149" s="51"/>
      <c r="K2149" s="106"/>
      <c r="L2149" s="106"/>
      <c r="M2149" s="51"/>
      <c r="N2149" s="51"/>
      <c r="O2149" s="51"/>
      <c r="P2149" s="51"/>
    </row>
    <row r="2150" spans="1:16" s="50" customFormat="1" ht="15">
      <c r="A2150" s="166"/>
      <c r="B2150" s="177"/>
      <c r="C2150" s="277" t="s">
        <v>799</v>
      </c>
      <c r="D2150" s="244"/>
      <c r="E2150" s="250"/>
      <c r="F2150" s="247"/>
      <c r="G2150" s="247"/>
      <c r="H2150" s="217">
        <f t="shared" si="148"/>
        <v>0</v>
      </c>
      <c r="J2150" s="51"/>
      <c r="K2150" s="106"/>
      <c r="L2150" s="106"/>
      <c r="M2150" s="51"/>
      <c r="N2150" s="51"/>
      <c r="O2150" s="51"/>
      <c r="P2150" s="51"/>
    </row>
    <row r="2151" spans="1:16" s="50" customFormat="1" ht="15">
      <c r="A2151" s="166"/>
      <c r="B2151" s="177"/>
      <c r="C2151" s="277"/>
      <c r="D2151" s="244"/>
      <c r="E2151" s="250"/>
      <c r="F2151" s="247"/>
      <c r="G2151" s="247"/>
      <c r="H2151" s="217"/>
      <c r="J2151" s="51"/>
      <c r="K2151" s="106"/>
      <c r="L2151" s="106"/>
      <c r="M2151" s="51"/>
      <c r="N2151" s="51"/>
      <c r="O2151" s="51"/>
      <c r="P2151" s="51"/>
    </row>
    <row r="2152" spans="1:16" s="50" customFormat="1">
      <c r="A2152" s="166">
        <v>9</v>
      </c>
      <c r="B2152" s="177">
        <v>17</v>
      </c>
      <c r="C2152" s="246" t="s">
        <v>800</v>
      </c>
      <c r="D2152" s="244"/>
      <c r="E2152" s="248">
        <v>2</v>
      </c>
      <c r="F2152" s="247" t="s">
        <v>785</v>
      </c>
      <c r="G2152" s="249"/>
      <c r="H2152" s="217">
        <f t="shared" si="148"/>
        <v>0</v>
      </c>
      <c r="J2152" s="51"/>
      <c r="K2152" s="106"/>
      <c r="L2152" s="106"/>
      <c r="M2152" s="51"/>
      <c r="N2152" s="51"/>
      <c r="O2152" s="51"/>
      <c r="P2152" s="51"/>
    </row>
    <row r="2153" spans="1:16" s="50" customFormat="1">
      <c r="A2153" s="166"/>
      <c r="B2153" s="177"/>
      <c r="C2153" s="246"/>
      <c r="D2153" s="244"/>
      <c r="E2153" s="248"/>
      <c r="F2153" s="247"/>
      <c r="G2153" s="249"/>
      <c r="H2153" s="217"/>
      <c r="J2153" s="51"/>
      <c r="K2153" s="106"/>
      <c r="L2153" s="106"/>
      <c r="M2153" s="51"/>
      <c r="N2153" s="51"/>
      <c r="O2153" s="51"/>
      <c r="P2153" s="51"/>
    </row>
    <row r="2154" spans="1:16" s="50" customFormat="1">
      <c r="A2154" s="166">
        <v>9</v>
      </c>
      <c r="B2154" s="177">
        <v>18</v>
      </c>
      <c r="C2154" s="246" t="s">
        <v>801</v>
      </c>
      <c r="D2154" s="244"/>
      <c r="E2154" s="248">
        <v>4</v>
      </c>
      <c r="F2154" s="247" t="s">
        <v>785</v>
      </c>
      <c r="G2154" s="249"/>
      <c r="H2154" s="217">
        <f t="shared" si="148"/>
        <v>0</v>
      </c>
      <c r="J2154" s="51"/>
      <c r="K2154" s="106"/>
      <c r="L2154" s="106"/>
      <c r="M2154" s="51"/>
      <c r="N2154" s="51"/>
      <c r="O2154" s="51"/>
      <c r="P2154" s="51"/>
    </row>
    <row r="2155" spans="1:16" s="50" customFormat="1">
      <c r="A2155" s="166"/>
      <c r="B2155" s="177"/>
      <c r="C2155" s="246"/>
      <c r="D2155" s="244"/>
      <c r="E2155" s="248"/>
      <c r="F2155" s="247"/>
      <c r="G2155" s="249"/>
      <c r="H2155" s="217"/>
      <c r="J2155" s="51"/>
      <c r="K2155" s="106"/>
      <c r="L2155" s="106"/>
      <c r="M2155" s="51"/>
      <c r="N2155" s="51"/>
      <c r="O2155" s="51"/>
      <c r="P2155" s="51"/>
    </row>
    <row r="2156" spans="1:16" s="50" customFormat="1">
      <c r="A2156" s="166">
        <v>9</v>
      </c>
      <c r="B2156" s="177">
        <v>19</v>
      </c>
      <c r="C2156" s="246" t="s">
        <v>802</v>
      </c>
      <c r="D2156" s="244"/>
      <c r="E2156" s="248">
        <v>1</v>
      </c>
      <c r="F2156" s="247" t="s">
        <v>785</v>
      </c>
      <c r="G2156" s="249"/>
      <c r="H2156" s="217">
        <f t="shared" si="148"/>
        <v>0</v>
      </c>
      <c r="J2156" s="51"/>
      <c r="K2156" s="106"/>
      <c r="L2156" s="106"/>
      <c r="M2156" s="51"/>
      <c r="N2156" s="51"/>
      <c r="O2156" s="51"/>
      <c r="P2156" s="51"/>
    </row>
    <row r="2157" spans="1:16" s="50" customFormat="1">
      <c r="A2157" s="166"/>
      <c r="B2157" s="177"/>
      <c r="C2157" s="246"/>
      <c r="D2157" s="244"/>
      <c r="E2157" s="248"/>
      <c r="F2157" s="247"/>
      <c r="G2157" s="249"/>
      <c r="H2157" s="217"/>
      <c r="J2157" s="51"/>
      <c r="K2157" s="106"/>
      <c r="L2157" s="106"/>
      <c r="M2157" s="51"/>
      <c r="N2157" s="51"/>
      <c r="O2157" s="51"/>
      <c r="P2157" s="51"/>
    </row>
    <row r="2158" spans="1:16" s="50" customFormat="1" ht="28.5">
      <c r="A2158" s="166">
        <v>9</v>
      </c>
      <c r="B2158" s="177">
        <v>20</v>
      </c>
      <c r="C2158" s="246" t="s">
        <v>803</v>
      </c>
      <c r="D2158" s="244"/>
      <c r="E2158" s="248">
        <v>1</v>
      </c>
      <c r="F2158" s="247" t="s">
        <v>785</v>
      </c>
      <c r="G2158" s="249"/>
      <c r="H2158" s="217">
        <f t="shared" si="148"/>
        <v>0</v>
      </c>
      <c r="J2158" s="51"/>
      <c r="K2158" s="106"/>
      <c r="L2158" s="106"/>
      <c r="M2158" s="51"/>
      <c r="N2158" s="51"/>
      <c r="O2158" s="51"/>
      <c r="P2158" s="51"/>
    </row>
    <row r="2159" spans="1:16" s="50" customFormat="1">
      <c r="A2159" s="166"/>
      <c r="B2159" s="177"/>
      <c r="C2159" s="246"/>
      <c r="D2159" s="244"/>
      <c r="E2159" s="248"/>
      <c r="F2159" s="247"/>
      <c r="G2159" s="249"/>
      <c r="H2159" s="217"/>
      <c r="J2159" s="51"/>
      <c r="K2159" s="106"/>
      <c r="L2159" s="106"/>
      <c r="M2159" s="51"/>
      <c r="N2159" s="51"/>
      <c r="O2159" s="51"/>
      <c r="P2159" s="51"/>
    </row>
    <row r="2160" spans="1:16" s="50" customFormat="1">
      <c r="A2160" s="166">
        <v>9</v>
      </c>
      <c r="B2160" s="177">
        <v>21</v>
      </c>
      <c r="C2160" s="246" t="s">
        <v>804</v>
      </c>
      <c r="D2160" s="244"/>
      <c r="E2160" s="248">
        <v>2</v>
      </c>
      <c r="F2160" s="247" t="s">
        <v>785</v>
      </c>
      <c r="G2160" s="249"/>
      <c r="H2160" s="217">
        <f t="shared" si="148"/>
        <v>0</v>
      </c>
      <c r="J2160" s="51"/>
      <c r="K2160" s="106"/>
      <c r="L2160" s="106"/>
      <c r="M2160" s="51"/>
      <c r="N2160" s="51"/>
      <c r="O2160" s="51"/>
      <c r="P2160" s="51"/>
    </row>
    <row r="2161" spans="1:16" s="50" customFormat="1">
      <c r="A2161" s="166"/>
      <c r="B2161" s="177"/>
      <c r="C2161" s="246"/>
      <c r="D2161" s="244"/>
      <c r="E2161" s="248"/>
      <c r="F2161" s="247"/>
      <c r="G2161" s="249"/>
      <c r="H2161" s="217"/>
      <c r="J2161" s="51"/>
      <c r="K2161" s="106"/>
      <c r="L2161" s="106"/>
      <c r="M2161" s="51"/>
      <c r="N2161" s="51"/>
      <c r="O2161" s="51"/>
      <c r="P2161" s="51"/>
    </row>
    <row r="2162" spans="1:16" s="50" customFormat="1">
      <c r="A2162" s="166">
        <v>9</v>
      </c>
      <c r="B2162" s="177">
        <v>22</v>
      </c>
      <c r="C2162" s="246" t="s">
        <v>805</v>
      </c>
      <c r="D2162" s="244"/>
      <c r="E2162" s="248">
        <v>4</v>
      </c>
      <c r="F2162" s="247" t="s">
        <v>785</v>
      </c>
      <c r="G2162" s="249"/>
      <c r="H2162" s="217">
        <f t="shared" si="148"/>
        <v>0</v>
      </c>
      <c r="J2162" s="51"/>
      <c r="K2162" s="106"/>
      <c r="L2162" s="106"/>
      <c r="M2162" s="51"/>
      <c r="N2162" s="51"/>
      <c r="O2162" s="51"/>
      <c r="P2162" s="51"/>
    </row>
    <row r="2163" spans="1:16" s="50" customFormat="1">
      <c r="A2163" s="166"/>
      <c r="B2163" s="177"/>
      <c r="C2163" s="246"/>
      <c r="D2163" s="244"/>
      <c r="E2163" s="248"/>
      <c r="F2163" s="247"/>
      <c r="G2163" s="249"/>
      <c r="H2163" s="217"/>
      <c r="J2163" s="51"/>
      <c r="K2163" s="106"/>
      <c r="L2163" s="106"/>
      <c r="M2163" s="51"/>
      <c r="N2163" s="51"/>
      <c r="O2163" s="51"/>
      <c r="P2163" s="51"/>
    </row>
    <row r="2164" spans="1:16" s="50" customFormat="1">
      <c r="A2164" s="166">
        <v>9</v>
      </c>
      <c r="B2164" s="177">
        <v>23</v>
      </c>
      <c r="C2164" s="246" t="s">
        <v>806</v>
      </c>
      <c r="D2164" s="244"/>
      <c r="E2164" s="248">
        <v>2</v>
      </c>
      <c r="F2164" s="247" t="s">
        <v>785</v>
      </c>
      <c r="G2164" s="249"/>
      <c r="H2164" s="217">
        <f t="shared" si="148"/>
        <v>0</v>
      </c>
      <c r="J2164" s="51"/>
      <c r="K2164" s="106"/>
      <c r="L2164" s="106"/>
      <c r="M2164" s="51"/>
      <c r="N2164" s="51"/>
      <c r="O2164" s="51"/>
      <c r="P2164" s="51"/>
    </row>
    <row r="2165" spans="1:16" s="50" customFormat="1">
      <c r="A2165" s="166"/>
      <c r="B2165" s="177"/>
      <c r="C2165" s="246"/>
      <c r="D2165" s="244"/>
      <c r="E2165" s="248"/>
      <c r="F2165" s="247"/>
      <c r="G2165" s="249"/>
      <c r="H2165" s="217"/>
      <c r="J2165" s="51"/>
      <c r="K2165" s="106"/>
      <c r="L2165" s="106"/>
      <c r="M2165" s="51"/>
      <c r="N2165" s="51"/>
      <c r="O2165" s="51"/>
      <c r="P2165" s="51"/>
    </row>
    <row r="2166" spans="1:16" s="50" customFormat="1">
      <c r="A2166" s="166">
        <v>9</v>
      </c>
      <c r="B2166" s="177">
        <v>24</v>
      </c>
      <c r="C2166" s="246" t="s">
        <v>807</v>
      </c>
      <c r="D2166" s="244"/>
      <c r="E2166" s="248">
        <v>1</v>
      </c>
      <c r="F2166" s="247" t="s">
        <v>785</v>
      </c>
      <c r="G2166" s="249"/>
      <c r="H2166" s="217">
        <f t="shared" si="148"/>
        <v>0</v>
      </c>
      <c r="J2166" s="51"/>
      <c r="K2166" s="106"/>
      <c r="L2166" s="106"/>
      <c r="M2166" s="51"/>
      <c r="N2166" s="51"/>
      <c r="O2166" s="51"/>
      <c r="P2166" s="51"/>
    </row>
    <row r="2167" spans="1:16" s="50" customFormat="1">
      <c r="A2167" s="166"/>
      <c r="B2167" s="177"/>
      <c r="C2167" s="246"/>
      <c r="D2167" s="244"/>
      <c r="E2167" s="248"/>
      <c r="F2167" s="247"/>
      <c r="G2167" s="249"/>
      <c r="H2167" s="217"/>
      <c r="J2167" s="51"/>
      <c r="K2167" s="106"/>
      <c r="L2167" s="106"/>
      <c r="M2167" s="51"/>
      <c r="N2167" s="51"/>
      <c r="O2167" s="51"/>
      <c r="P2167" s="51"/>
    </row>
    <row r="2168" spans="1:16" s="50" customFormat="1" ht="28.5">
      <c r="A2168" s="166">
        <v>9</v>
      </c>
      <c r="B2168" s="177">
        <v>25</v>
      </c>
      <c r="C2168" s="246" t="s">
        <v>808</v>
      </c>
      <c r="D2168" s="244"/>
      <c r="E2168" s="248">
        <v>1</v>
      </c>
      <c r="F2168" s="247" t="s">
        <v>785</v>
      </c>
      <c r="G2168" s="249"/>
      <c r="H2168" s="217">
        <f t="shared" si="148"/>
        <v>0</v>
      </c>
      <c r="J2168" s="51"/>
      <c r="K2168" s="106"/>
      <c r="L2168" s="106"/>
      <c r="M2168" s="51"/>
      <c r="N2168" s="51"/>
      <c r="O2168" s="51"/>
      <c r="P2168" s="51"/>
    </row>
    <row r="2169" spans="1:16" s="50" customFormat="1">
      <c r="A2169" s="166"/>
      <c r="B2169" s="177"/>
      <c r="C2169" s="246"/>
      <c r="D2169" s="244"/>
      <c r="E2169" s="248"/>
      <c r="F2169" s="247"/>
      <c r="G2169" s="249"/>
      <c r="H2169" s="217"/>
      <c r="J2169" s="51"/>
      <c r="K2169" s="106"/>
      <c r="L2169" s="106"/>
      <c r="M2169" s="51"/>
      <c r="N2169" s="51"/>
      <c r="O2169" s="51"/>
      <c r="P2169" s="51"/>
    </row>
    <row r="2170" spans="1:16" s="50" customFormat="1">
      <c r="A2170" s="166">
        <v>9</v>
      </c>
      <c r="B2170" s="177">
        <v>26</v>
      </c>
      <c r="C2170" s="246" t="s">
        <v>809</v>
      </c>
      <c r="D2170" s="244"/>
      <c r="E2170" s="248">
        <v>2</v>
      </c>
      <c r="F2170" s="247" t="s">
        <v>785</v>
      </c>
      <c r="G2170" s="249"/>
      <c r="H2170" s="217">
        <f t="shared" si="148"/>
        <v>0</v>
      </c>
      <c r="J2170" s="51"/>
      <c r="K2170" s="106"/>
      <c r="L2170" s="106"/>
      <c r="M2170" s="51"/>
      <c r="N2170" s="51"/>
      <c r="O2170" s="51"/>
      <c r="P2170" s="51"/>
    </row>
    <row r="2171" spans="1:16" s="50" customFormat="1">
      <c r="A2171" s="166"/>
      <c r="B2171" s="177"/>
      <c r="C2171" s="246"/>
      <c r="D2171" s="244"/>
      <c r="E2171" s="248"/>
      <c r="F2171" s="247"/>
      <c r="G2171" s="249"/>
      <c r="H2171" s="217"/>
      <c r="J2171" s="51"/>
      <c r="K2171" s="106"/>
      <c r="L2171" s="106"/>
      <c r="M2171" s="51"/>
      <c r="N2171" s="51"/>
      <c r="O2171" s="51"/>
      <c r="P2171" s="51"/>
    </row>
    <row r="2172" spans="1:16" s="50" customFormat="1">
      <c r="A2172" s="166">
        <v>9</v>
      </c>
      <c r="B2172" s="177">
        <v>27</v>
      </c>
      <c r="C2172" s="246" t="s">
        <v>810</v>
      </c>
      <c r="D2172" s="244"/>
      <c r="E2172" s="248">
        <v>4</v>
      </c>
      <c r="F2172" s="247" t="s">
        <v>785</v>
      </c>
      <c r="G2172" s="249"/>
      <c r="H2172" s="217">
        <f t="shared" si="148"/>
        <v>0</v>
      </c>
      <c r="J2172" s="51"/>
      <c r="K2172" s="106"/>
      <c r="L2172" s="106"/>
      <c r="M2172" s="51"/>
      <c r="N2172" s="51"/>
      <c r="O2172" s="51"/>
      <c r="P2172" s="51"/>
    </row>
    <row r="2173" spans="1:16" s="50" customFormat="1">
      <c r="A2173" s="166"/>
      <c r="B2173" s="177"/>
      <c r="C2173" s="246"/>
      <c r="D2173" s="244"/>
      <c r="E2173" s="248"/>
      <c r="F2173" s="247"/>
      <c r="G2173" s="249"/>
      <c r="H2173" s="217"/>
      <c r="J2173" s="51"/>
      <c r="K2173" s="106"/>
      <c r="L2173" s="106"/>
      <c r="M2173" s="51"/>
      <c r="N2173" s="51"/>
      <c r="O2173" s="51"/>
      <c r="P2173" s="51"/>
    </row>
    <row r="2174" spans="1:16" s="50" customFormat="1">
      <c r="A2174" s="166">
        <v>9</v>
      </c>
      <c r="B2174" s="177">
        <v>28</v>
      </c>
      <c r="C2174" s="246" t="s">
        <v>811</v>
      </c>
      <c r="D2174" s="244"/>
      <c r="E2174" s="248">
        <v>2</v>
      </c>
      <c r="F2174" s="247" t="s">
        <v>785</v>
      </c>
      <c r="G2174" s="249"/>
      <c r="H2174" s="217">
        <f t="shared" si="148"/>
        <v>0</v>
      </c>
      <c r="J2174" s="51"/>
      <c r="K2174" s="106"/>
      <c r="L2174" s="106"/>
      <c r="M2174" s="51"/>
      <c r="N2174" s="51"/>
      <c r="O2174" s="51"/>
      <c r="P2174" s="51"/>
    </row>
    <row r="2175" spans="1:16" s="50" customFormat="1">
      <c r="A2175" s="166"/>
      <c r="B2175" s="177"/>
      <c r="C2175" s="246"/>
      <c r="D2175" s="244"/>
      <c r="E2175" s="248"/>
      <c r="F2175" s="247"/>
      <c r="G2175" s="249"/>
      <c r="H2175" s="217"/>
      <c r="J2175" s="51"/>
      <c r="K2175" s="106"/>
      <c r="L2175" s="106"/>
      <c r="M2175" s="51"/>
      <c r="N2175" s="51"/>
      <c r="O2175" s="51"/>
      <c r="P2175" s="51"/>
    </row>
    <row r="2176" spans="1:16" s="50" customFormat="1">
      <c r="A2176" s="166">
        <v>9</v>
      </c>
      <c r="B2176" s="177">
        <v>29</v>
      </c>
      <c r="C2176" s="246" t="s">
        <v>812</v>
      </c>
      <c r="D2176" s="244"/>
      <c r="E2176" s="248">
        <v>2</v>
      </c>
      <c r="F2176" s="247" t="s">
        <v>785</v>
      </c>
      <c r="G2176" s="249"/>
      <c r="H2176" s="217">
        <f t="shared" si="148"/>
        <v>0</v>
      </c>
      <c r="J2176" s="51"/>
      <c r="K2176" s="106"/>
      <c r="L2176" s="106"/>
      <c r="M2176" s="51"/>
      <c r="N2176" s="51"/>
      <c r="O2176" s="51"/>
      <c r="P2176" s="51"/>
    </row>
    <row r="2177" spans="1:16" s="50" customFormat="1">
      <c r="A2177" s="166"/>
      <c r="B2177" s="177"/>
      <c r="C2177" s="246"/>
      <c r="D2177" s="244"/>
      <c r="E2177" s="248"/>
      <c r="F2177" s="247"/>
      <c r="G2177" s="249"/>
      <c r="H2177" s="217"/>
      <c r="J2177" s="51"/>
      <c r="K2177" s="106"/>
      <c r="L2177" s="106"/>
      <c r="M2177" s="51"/>
      <c r="N2177" s="51"/>
      <c r="O2177" s="51"/>
      <c r="P2177" s="51"/>
    </row>
    <row r="2178" spans="1:16" s="50" customFormat="1">
      <c r="A2178" s="166">
        <v>9</v>
      </c>
      <c r="B2178" s="177">
        <v>30</v>
      </c>
      <c r="C2178" s="246" t="s">
        <v>813</v>
      </c>
      <c r="D2178" s="244"/>
      <c r="E2178" s="248">
        <v>2</v>
      </c>
      <c r="F2178" s="247" t="s">
        <v>785</v>
      </c>
      <c r="G2178" s="249"/>
      <c r="H2178" s="217">
        <f t="shared" si="148"/>
        <v>0</v>
      </c>
      <c r="J2178" s="51"/>
      <c r="K2178" s="106"/>
      <c r="L2178" s="106"/>
      <c r="M2178" s="51"/>
      <c r="N2178" s="51"/>
      <c r="O2178" s="51"/>
      <c r="P2178" s="51"/>
    </row>
    <row r="2179" spans="1:16" s="50" customFormat="1">
      <c r="A2179" s="166"/>
      <c r="B2179" s="177"/>
      <c r="C2179" s="246"/>
      <c r="D2179" s="244"/>
      <c r="E2179" s="248"/>
      <c r="F2179" s="247"/>
      <c r="G2179" s="249"/>
      <c r="H2179" s="217"/>
      <c r="J2179" s="51"/>
      <c r="K2179" s="106"/>
      <c r="L2179" s="106"/>
      <c r="M2179" s="51"/>
      <c r="N2179" s="51"/>
      <c r="O2179" s="51"/>
      <c r="P2179" s="51"/>
    </row>
    <row r="2180" spans="1:16" s="50" customFormat="1">
      <c r="A2180" s="166">
        <v>9</v>
      </c>
      <c r="B2180" s="177">
        <v>31</v>
      </c>
      <c r="C2180" s="246" t="s">
        <v>814</v>
      </c>
      <c r="D2180" s="244"/>
      <c r="E2180" s="248">
        <v>2</v>
      </c>
      <c r="F2180" s="247" t="s">
        <v>785</v>
      </c>
      <c r="G2180" s="249"/>
      <c r="H2180" s="217">
        <f t="shared" si="148"/>
        <v>0</v>
      </c>
      <c r="J2180" s="51"/>
      <c r="K2180" s="106"/>
      <c r="L2180" s="106"/>
      <c r="M2180" s="51"/>
      <c r="N2180" s="51"/>
      <c r="O2180" s="51"/>
      <c r="P2180" s="51"/>
    </row>
    <row r="2181" spans="1:16" s="50" customFormat="1">
      <c r="A2181" s="166"/>
      <c r="B2181" s="177"/>
      <c r="C2181" s="246"/>
      <c r="D2181" s="244"/>
      <c r="E2181" s="248"/>
      <c r="F2181" s="247"/>
      <c r="G2181" s="249"/>
      <c r="H2181" s="217"/>
      <c r="J2181" s="51"/>
      <c r="K2181" s="106"/>
      <c r="L2181" s="106"/>
      <c r="M2181" s="51"/>
      <c r="N2181" s="51"/>
      <c r="O2181" s="51"/>
      <c r="P2181" s="51"/>
    </row>
    <row r="2182" spans="1:16" s="50" customFormat="1">
      <c r="A2182" s="166">
        <v>9</v>
      </c>
      <c r="B2182" s="177">
        <v>32</v>
      </c>
      <c r="C2182" s="246" t="s">
        <v>815</v>
      </c>
      <c r="D2182" s="244"/>
      <c r="E2182" s="248">
        <v>1</v>
      </c>
      <c r="F2182" s="247" t="s">
        <v>785</v>
      </c>
      <c r="G2182" s="249"/>
      <c r="H2182" s="217">
        <f t="shared" si="148"/>
        <v>0</v>
      </c>
      <c r="J2182" s="51"/>
      <c r="K2182" s="106"/>
      <c r="L2182" s="106"/>
      <c r="M2182" s="51"/>
      <c r="N2182" s="51"/>
      <c r="O2182" s="51"/>
      <c r="P2182" s="51"/>
    </row>
    <row r="2183" spans="1:16" s="50" customFormat="1">
      <c r="A2183" s="166"/>
      <c r="B2183" s="177"/>
      <c r="C2183" s="246"/>
      <c r="D2183" s="244"/>
      <c r="E2183" s="248"/>
      <c r="F2183" s="247"/>
      <c r="G2183" s="249"/>
      <c r="H2183" s="217"/>
      <c r="J2183" s="51"/>
      <c r="K2183" s="106"/>
      <c r="L2183" s="106"/>
      <c r="M2183" s="51"/>
      <c r="N2183" s="51"/>
      <c r="O2183" s="51"/>
      <c r="P2183" s="51"/>
    </row>
    <row r="2184" spans="1:16" s="50" customFormat="1" ht="28.5">
      <c r="A2184" s="166">
        <v>9</v>
      </c>
      <c r="B2184" s="177">
        <v>33</v>
      </c>
      <c r="C2184" s="246" t="s">
        <v>816</v>
      </c>
      <c r="D2184" s="244"/>
      <c r="E2184" s="248">
        <v>1</v>
      </c>
      <c r="F2184" s="247" t="s">
        <v>785</v>
      </c>
      <c r="G2184" s="249"/>
      <c r="H2184" s="217">
        <f t="shared" si="148"/>
        <v>0</v>
      </c>
      <c r="J2184" s="51"/>
      <c r="K2184" s="106"/>
      <c r="L2184" s="106"/>
      <c r="M2184" s="51"/>
      <c r="N2184" s="51"/>
      <c r="O2184" s="51"/>
      <c r="P2184" s="51"/>
    </row>
    <row r="2185" spans="1:16" s="50" customFormat="1">
      <c r="A2185" s="166"/>
      <c r="B2185" s="177"/>
      <c r="C2185" s="246"/>
      <c r="D2185" s="244"/>
      <c r="E2185" s="248"/>
      <c r="F2185" s="247"/>
      <c r="G2185" s="249"/>
      <c r="H2185" s="217"/>
      <c r="J2185" s="51"/>
      <c r="K2185" s="106"/>
      <c r="L2185" s="106"/>
      <c r="M2185" s="51"/>
      <c r="N2185" s="51"/>
      <c r="O2185" s="51"/>
      <c r="P2185" s="51"/>
    </row>
    <row r="2186" spans="1:16" s="50" customFormat="1" ht="28.5">
      <c r="A2186" s="166">
        <v>9</v>
      </c>
      <c r="B2186" s="177">
        <v>34</v>
      </c>
      <c r="C2186" s="246" t="s">
        <v>817</v>
      </c>
      <c r="D2186" s="244"/>
      <c r="E2186" s="248">
        <v>1</v>
      </c>
      <c r="F2186" s="247" t="s">
        <v>785</v>
      </c>
      <c r="G2186" s="249"/>
      <c r="H2186" s="217">
        <f t="shared" si="148"/>
        <v>0</v>
      </c>
      <c r="J2186" s="51"/>
      <c r="K2186" s="106"/>
      <c r="L2186" s="106"/>
      <c r="M2186" s="51"/>
      <c r="N2186" s="51"/>
      <c r="O2186" s="51"/>
      <c r="P2186" s="51"/>
    </row>
    <row r="2187" spans="1:16" s="50" customFormat="1">
      <c r="A2187" s="166"/>
      <c r="B2187" s="177"/>
      <c r="C2187" s="246"/>
      <c r="D2187" s="244"/>
      <c r="E2187" s="248"/>
      <c r="F2187" s="247"/>
      <c r="G2187" s="249"/>
      <c r="H2187" s="217"/>
      <c r="J2187" s="51"/>
      <c r="K2187" s="106"/>
      <c r="L2187" s="106"/>
      <c r="M2187" s="51"/>
      <c r="N2187" s="51"/>
      <c r="O2187" s="51"/>
      <c r="P2187" s="51"/>
    </row>
    <row r="2188" spans="1:16" s="50" customFormat="1">
      <c r="A2188" s="166">
        <v>9</v>
      </c>
      <c r="B2188" s="177">
        <v>35</v>
      </c>
      <c r="C2188" s="246" t="s">
        <v>818</v>
      </c>
      <c r="D2188" s="244"/>
      <c r="E2188" s="248">
        <v>3</v>
      </c>
      <c r="F2188" s="247" t="s">
        <v>785</v>
      </c>
      <c r="G2188" s="249"/>
      <c r="H2188" s="217">
        <f t="shared" si="148"/>
        <v>0</v>
      </c>
      <c r="J2188" s="51"/>
      <c r="K2188" s="106"/>
      <c r="L2188" s="106"/>
      <c r="M2188" s="51"/>
      <c r="N2188" s="51"/>
      <c r="O2188" s="51"/>
      <c r="P2188" s="51"/>
    </row>
    <row r="2189" spans="1:16" s="50" customFormat="1">
      <c r="A2189" s="166"/>
      <c r="B2189" s="177"/>
      <c r="C2189" s="246"/>
      <c r="D2189" s="244"/>
      <c r="E2189" s="248"/>
      <c r="F2189" s="247"/>
      <c r="G2189" s="249"/>
      <c r="H2189" s="217"/>
      <c r="J2189" s="51"/>
      <c r="K2189" s="106"/>
      <c r="L2189" s="106"/>
      <c r="M2189" s="51"/>
      <c r="N2189" s="51"/>
      <c r="O2189" s="51"/>
      <c r="P2189" s="51"/>
    </row>
    <row r="2190" spans="1:16" s="50" customFormat="1">
      <c r="A2190" s="166">
        <v>9</v>
      </c>
      <c r="B2190" s="177">
        <v>36</v>
      </c>
      <c r="C2190" s="246" t="s">
        <v>819</v>
      </c>
      <c r="D2190" s="244"/>
      <c r="E2190" s="248">
        <v>2</v>
      </c>
      <c r="F2190" s="247" t="s">
        <v>785</v>
      </c>
      <c r="G2190" s="249"/>
      <c r="H2190" s="217">
        <f t="shared" si="148"/>
        <v>0</v>
      </c>
      <c r="J2190" s="51"/>
      <c r="K2190" s="106"/>
      <c r="L2190" s="106"/>
      <c r="M2190" s="51"/>
      <c r="N2190" s="51"/>
      <c r="O2190" s="51"/>
      <c r="P2190" s="51"/>
    </row>
    <row r="2191" spans="1:16" s="50" customFormat="1">
      <c r="A2191" s="166"/>
      <c r="B2191" s="177"/>
      <c r="C2191" s="246"/>
      <c r="D2191" s="244"/>
      <c r="E2191" s="248"/>
      <c r="F2191" s="247"/>
      <c r="G2191" s="249"/>
      <c r="H2191" s="217"/>
      <c r="J2191" s="51"/>
      <c r="K2191" s="106"/>
      <c r="L2191" s="106"/>
      <c r="M2191" s="51"/>
      <c r="N2191" s="51"/>
      <c r="O2191" s="51"/>
      <c r="P2191" s="51"/>
    </row>
    <row r="2192" spans="1:16" s="50" customFormat="1" ht="28.5">
      <c r="A2192" s="166">
        <v>9</v>
      </c>
      <c r="B2192" s="177">
        <v>37</v>
      </c>
      <c r="C2192" s="246" t="s">
        <v>820</v>
      </c>
      <c r="D2192" s="244"/>
      <c r="E2192" s="248">
        <v>1</v>
      </c>
      <c r="F2192" s="247" t="s">
        <v>785</v>
      </c>
      <c r="G2192" s="249"/>
      <c r="H2192" s="217">
        <f t="shared" si="148"/>
        <v>0</v>
      </c>
      <c r="J2192" s="51"/>
      <c r="K2192" s="106"/>
      <c r="L2192" s="106"/>
      <c r="M2192" s="51"/>
      <c r="N2192" s="51"/>
      <c r="O2192" s="51"/>
      <c r="P2192" s="51"/>
    </row>
    <row r="2193" spans="1:16" s="50" customFormat="1">
      <c r="A2193" s="166"/>
      <c r="B2193" s="177"/>
      <c r="C2193" s="246"/>
      <c r="D2193" s="244"/>
      <c r="E2193" s="248"/>
      <c r="F2193" s="247"/>
      <c r="G2193" s="249"/>
      <c r="H2193" s="217"/>
      <c r="J2193" s="51"/>
      <c r="K2193" s="106"/>
      <c r="L2193" s="106"/>
      <c r="M2193" s="51"/>
      <c r="N2193" s="51"/>
      <c r="O2193" s="51"/>
      <c r="P2193" s="51"/>
    </row>
    <row r="2194" spans="1:16" s="50" customFormat="1" ht="28.5">
      <c r="A2194" s="166">
        <v>9</v>
      </c>
      <c r="B2194" s="177">
        <v>38</v>
      </c>
      <c r="C2194" s="246" t="s">
        <v>821</v>
      </c>
      <c r="D2194" s="244"/>
      <c r="E2194" s="248">
        <v>1</v>
      </c>
      <c r="F2194" s="247" t="s">
        <v>785</v>
      </c>
      <c r="G2194" s="249"/>
      <c r="H2194" s="217">
        <f t="shared" si="148"/>
        <v>0</v>
      </c>
      <c r="J2194" s="51"/>
      <c r="K2194" s="106"/>
      <c r="L2194" s="106"/>
      <c r="M2194" s="51"/>
      <c r="N2194" s="51"/>
      <c r="O2194" s="51"/>
      <c r="P2194" s="51"/>
    </row>
    <row r="2195" spans="1:16" s="50" customFormat="1">
      <c r="A2195" s="166"/>
      <c r="B2195" s="177"/>
      <c r="C2195" s="246"/>
      <c r="D2195" s="244"/>
      <c r="E2195" s="248"/>
      <c r="F2195" s="247"/>
      <c r="G2195" s="249"/>
      <c r="H2195" s="217"/>
      <c r="J2195" s="51"/>
      <c r="K2195" s="106"/>
      <c r="L2195" s="106"/>
      <c r="M2195" s="51"/>
      <c r="N2195" s="51"/>
      <c r="O2195" s="51"/>
      <c r="P2195" s="51"/>
    </row>
    <row r="2196" spans="1:16" s="50" customFormat="1">
      <c r="A2196" s="166">
        <v>9</v>
      </c>
      <c r="B2196" s="177">
        <v>39</v>
      </c>
      <c r="C2196" s="246" t="s">
        <v>822</v>
      </c>
      <c r="D2196" s="244"/>
      <c r="E2196" s="248">
        <v>3</v>
      </c>
      <c r="F2196" s="247" t="s">
        <v>785</v>
      </c>
      <c r="G2196" s="249"/>
      <c r="H2196" s="217">
        <f t="shared" si="148"/>
        <v>0</v>
      </c>
      <c r="J2196" s="51"/>
      <c r="K2196" s="106"/>
      <c r="L2196" s="106"/>
      <c r="M2196" s="51"/>
      <c r="N2196" s="51"/>
      <c r="O2196" s="51"/>
      <c r="P2196" s="51"/>
    </row>
    <row r="2197" spans="1:16" s="50" customFormat="1">
      <c r="A2197" s="166"/>
      <c r="B2197" s="177"/>
      <c r="C2197" s="246"/>
      <c r="D2197" s="244"/>
      <c r="E2197" s="248"/>
      <c r="F2197" s="247"/>
      <c r="G2197" s="249"/>
      <c r="H2197" s="217"/>
      <c r="J2197" s="51"/>
      <c r="K2197" s="106"/>
      <c r="L2197" s="106"/>
      <c r="M2197" s="51"/>
      <c r="N2197" s="51"/>
      <c r="O2197" s="51"/>
      <c r="P2197" s="51"/>
    </row>
    <row r="2198" spans="1:16" s="50" customFormat="1" ht="28.5">
      <c r="A2198" s="166">
        <v>9</v>
      </c>
      <c r="B2198" s="177">
        <v>40</v>
      </c>
      <c r="C2198" s="246" t="s">
        <v>823</v>
      </c>
      <c r="D2198" s="244"/>
      <c r="E2198" s="248">
        <v>1</v>
      </c>
      <c r="F2198" s="247" t="s">
        <v>785</v>
      </c>
      <c r="G2198" s="249"/>
      <c r="H2198" s="217">
        <f t="shared" si="148"/>
        <v>0</v>
      </c>
      <c r="J2198" s="51"/>
      <c r="K2198" s="106"/>
      <c r="L2198" s="106"/>
      <c r="M2198" s="51"/>
      <c r="N2198" s="51"/>
      <c r="O2198" s="51"/>
      <c r="P2198" s="51"/>
    </row>
    <row r="2199" spans="1:16" s="50" customFormat="1">
      <c r="A2199" s="166"/>
      <c r="B2199" s="177"/>
      <c r="C2199" s="246"/>
      <c r="D2199" s="244"/>
      <c r="E2199" s="248"/>
      <c r="F2199" s="247"/>
      <c r="G2199" s="249"/>
      <c r="H2199" s="217"/>
      <c r="J2199" s="51"/>
      <c r="K2199" s="106"/>
      <c r="L2199" s="106"/>
      <c r="M2199" s="51"/>
      <c r="N2199" s="51"/>
      <c r="O2199" s="51"/>
      <c r="P2199" s="51"/>
    </row>
    <row r="2200" spans="1:16" s="50" customFormat="1">
      <c r="A2200" s="166">
        <v>9</v>
      </c>
      <c r="B2200" s="177">
        <v>41</v>
      </c>
      <c r="C2200" s="246" t="s">
        <v>824</v>
      </c>
      <c r="D2200" s="244"/>
      <c r="E2200" s="248">
        <v>1</v>
      </c>
      <c r="F2200" s="247" t="s">
        <v>785</v>
      </c>
      <c r="G2200" s="249"/>
      <c r="H2200" s="217">
        <f t="shared" si="148"/>
        <v>0</v>
      </c>
      <c r="J2200" s="51"/>
      <c r="K2200" s="106"/>
      <c r="L2200" s="106"/>
      <c r="M2200" s="51"/>
      <c r="N2200" s="51"/>
      <c r="O2200" s="51"/>
      <c r="P2200" s="51"/>
    </row>
    <row r="2201" spans="1:16" s="50" customFormat="1">
      <c r="A2201" s="166"/>
      <c r="B2201" s="177"/>
      <c r="C2201" s="246"/>
      <c r="D2201" s="244"/>
      <c r="E2201" s="248"/>
      <c r="F2201" s="247"/>
      <c r="G2201" s="249"/>
      <c r="H2201" s="217"/>
      <c r="J2201" s="51"/>
      <c r="K2201" s="106"/>
      <c r="L2201" s="106"/>
      <c r="M2201" s="51"/>
      <c r="N2201" s="51"/>
      <c r="O2201" s="51"/>
      <c r="P2201" s="51"/>
    </row>
    <row r="2202" spans="1:16" s="50" customFormat="1" ht="15">
      <c r="A2202" s="166"/>
      <c r="B2202" s="177"/>
      <c r="C2202" s="277" t="s">
        <v>825</v>
      </c>
      <c r="D2202" s="244"/>
      <c r="E2202" s="250"/>
      <c r="F2202" s="247"/>
      <c r="G2202" s="247"/>
      <c r="H2202" s="217"/>
      <c r="J2202" s="51"/>
      <c r="K2202" s="106"/>
      <c r="L2202" s="106"/>
      <c r="M2202" s="51"/>
      <c r="N2202" s="51"/>
      <c r="O2202" s="51"/>
      <c r="P2202" s="51"/>
    </row>
    <row r="2203" spans="1:16" s="50" customFormat="1" ht="15">
      <c r="A2203" s="166"/>
      <c r="B2203" s="177"/>
      <c r="C2203" s="277"/>
      <c r="D2203" s="244"/>
      <c r="E2203" s="250"/>
      <c r="F2203" s="247"/>
      <c r="G2203" s="247"/>
      <c r="H2203" s="217"/>
      <c r="J2203" s="51"/>
      <c r="K2203" s="106"/>
      <c r="L2203" s="106"/>
      <c r="M2203" s="51"/>
      <c r="N2203" s="51"/>
      <c r="O2203" s="51"/>
      <c r="P2203" s="51"/>
    </row>
    <row r="2204" spans="1:16" s="50" customFormat="1" ht="28.5">
      <c r="A2204" s="166">
        <v>9</v>
      </c>
      <c r="B2204" s="177">
        <v>42</v>
      </c>
      <c r="C2204" s="246" t="s">
        <v>826</v>
      </c>
      <c r="D2204" s="244"/>
      <c r="E2204" s="248">
        <v>1</v>
      </c>
      <c r="F2204" s="247" t="s">
        <v>785</v>
      </c>
      <c r="G2204" s="249"/>
      <c r="H2204" s="217">
        <f t="shared" si="148"/>
        <v>0</v>
      </c>
      <c r="J2204" s="51"/>
      <c r="K2204" s="106"/>
      <c r="L2204" s="106"/>
      <c r="M2204" s="51"/>
      <c r="N2204" s="51"/>
      <c r="O2204" s="51"/>
      <c r="P2204" s="51"/>
    </row>
    <row r="2205" spans="1:16" s="50" customFormat="1">
      <c r="A2205" s="166"/>
      <c r="B2205" s="177"/>
      <c r="C2205" s="246"/>
      <c r="D2205" s="244"/>
      <c r="E2205" s="248"/>
      <c r="F2205" s="247"/>
      <c r="G2205" s="249"/>
      <c r="H2205" s="217"/>
      <c r="J2205" s="51"/>
      <c r="K2205" s="106"/>
      <c r="L2205" s="106"/>
      <c r="M2205" s="51"/>
      <c r="N2205" s="51"/>
      <c r="O2205" s="51"/>
      <c r="P2205" s="51"/>
    </row>
    <row r="2206" spans="1:16" s="50" customFormat="1">
      <c r="A2206" s="166">
        <v>9</v>
      </c>
      <c r="B2206" s="177">
        <v>43</v>
      </c>
      <c r="C2206" s="246" t="s">
        <v>827</v>
      </c>
      <c r="D2206" s="244"/>
      <c r="E2206" s="248">
        <v>3</v>
      </c>
      <c r="F2206" s="247" t="s">
        <v>785</v>
      </c>
      <c r="G2206" s="249"/>
      <c r="H2206" s="217">
        <f t="shared" si="148"/>
        <v>0</v>
      </c>
      <c r="J2206" s="51"/>
      <c r="K2206" s="106"/>
      <c r="L2206" s="106"/>
      <c r="M2206" s="51"/>
      <c r="N2206" s="51"/>
      <c r="O2206" s="51"/>
      <c r="P2206" s="51"/>
    </row>
    <row r="2207" spans="1:16" s="50" customFormat="1">
      <c r="A2207" s="166"/>
      <c r="B2207" s="177"/>
      <c r="C2207" s="246"/>
      <c r="D2207" s="244"/>
      <c r="E2207" s="248"/>
      <c r="F2207" s="247"/>
      <c r="G2207" s="249"/>
      <c r="H2207" s="217"/>
      <c r="J2207" s="51"/>
      <c r="K2207" s="106"/>
      <c r="L2207" s="106"/>
      <c r="M2207" s="51"/>
      <c r="N2207" s="51"/>
      <c r="O2207" s="51"/>
      <c r="P2207" s="51"/>
    </row>
    <row r="2208" spans="1:16" s="50" customFormat="1" ht="28.5">
      <c r="A2208" s="166">
        <v>9</v>
      </c>
      <c r="B2208" s="177">
        <v>44</v>
      </c>
      <c r="C2208" s="246" t="s">
        <v>828</v>
      </c>
      <c r="D2208" s="244"/>
      <c r="E2208" s="248">
        <v>3</v>
      </c>
      <c r="F2208" s="247" t="s">
        <v>785</v>
      </c>
      <c r="G2208" s="249"/>
      <c r="H2208" s="217">
        <f t="shared" si="148"/>
        <v>0</v>
      </c>
      <c r="J2208" s="51"/>
      <c r="K2208" s="106"/>
      <c r="L2208" s="106"/>
      <c r="M2208" s="51"/>
      <c r="N2208" s="51"/>
      <c r="O2208" s="51"/>
      <c r="P2208" s="51"/>
    </row>
    <row r="2209" spans="1:16" s="50" customFormat="1">
      <c r="A2209" s="166"/>
      <c r="B2209" s="177"/>
      <c r="C2209" s="246"/>
      <c r="D2209" s="244"/>
      <c r="E2209" s="248"/>
      <c r="F2209" s="247"/>
      <c r="G2209" s="249"/>
      <c r="H2209" s="217"/>
      <c r="J2209" s="51"/>
      <c r="K2209" s="106"/>
      <c r="L2209" s="106"/>
      <c r="M2209" s="51"/>
      <c r="N2209" s="51"/>
      <c r="O2209" s="51"/>
      <c r="P2209" s="51"/>
    </row>
    <row r="2210" spans="1:16" s="50" customFormat="1" ht="28.5">
      <c r="A2210" s="166">
        <v>9</v>
      </c>
      <c r="B2210" s="177">
        <v>45</v>
      </c>
      <c r="C2210" s="246" t="s">
        <v>829</v>
      </c>
      <c r="D2210" s="244"/>
      <c r="E2210" s="248">
        <v>9</v>
      </c>
      <c r="F2210" s="247" t="s">
        <v>785</v>
      </c>
      <c r="G2210" s="249"/>
      <c r="H2210" s="217">
        <f t="shared" si="148"/>
        <v>0</v>
      </c>
      <c r="J2210" s="51"/>
      <c r="K2210" s="106"/>
      <c r="L2210" s="106"/>
      <c r="M2210" s="51"/>
      <c r="N2210" s="51"/>
      <c r="O2210" s="51"/>
      <c r="P2210" s="51"/>
    </row>
    <row r="2211" spans="1:16" s="50" customFormat="1">
      <c r="A2211" s="166"/>
      <c r="B2211" s="177"/>
      <c r="C2211" s="246"/>
      <c r="D2211" s="244"/>
      <c r="E2211" s="248"/>
      <c r="F2211" s="247"/>
      <c r="G2211" s="249"/>
      <c r="H2211" s="217"/>
      <c r="J2211" s="51"/>
      <c r="K2211" s="106"/>
      <c r="L2211" s="106"/>
      <c r="M2211" s="51"/>
      <c r="N2211" s="51"/>
      <c r="O2211" s="51"/>
      <c r="P2211" s="51"/>
    </row>
    <row r="2212" spans="1:16" s="50" customFormat="1" ht="28.5">
      <c r="A2212" s="166">
        <v>9</v>
      </c>
      <c r="B2212" s="177">
        <v>46</v>
      </c>
      <c r="C2212" s="246" t="s">
        <v>830</v>
      </c>
      <c r="D2212" s="244"/>
      <c r="E2212" s="248">
        <v>10</v>
      </c>
      <c r="F2212" s="247" t="s">
        <v>785</v>
      </c>
      <c r="G2212" s="249"/>
      <c r="H2212" s="217">
        <f t="shared" si="148"/>
        <v>0</v>
      </c>
      <c r="J2212" s="51"/>
      <c r="K2212" s="106"/>
      <c r="L2212" s="106"/>
      <c r="M2212" s="51"/>
      <c r="N2212" s="51"/>
      <c r="O2212" s="51"/>
      <c r="P2212" s="51"/>
    </row>
    <row r="2213" spans="1:16" s="50" customFormat="1">
      <c r="A2213" s="166"/>
      <c r="B2213" s="177"/>
      <c r="C2213" s="246"/>
      <c r="D2213" s="244"/>
      <c r="E2213" s="248"/>
      <c r="F2213" s="247"/>
      <c r="G2213" s="249"/>
      <c r="H2213" s="217"/>
      <c r="J2213" s="51"/>
      <c r="K2213" s="106"/>
      <c r="L2213" s="106"/>
      <c r="M2213" s="51"/>
      <c r="N2213" s="51"/>
      <c r="O2213" s="51"/>
      <c r="P2213" s="51"/>
    </row>
    <row r="2214" spans="1:16" s="50" customFormat="1">
      <c r="A2214" s="166">
        <v>9</v>
      </c>
      <c r="B2214" s="177">
        <v>47</v>
      </c>
      <c r="C2214" s="246" t="s">
        <v>831</v>
      </c>
      <c r="D2214" s="244"/>
      <c r="E2214" s="248">
        <v>4</v>
      </c>
      <c r="F2214" s="247" t="s">
        <v>785</v>
      </c>
      <c r="G2214" s="249"/>
      <c r="H2214" s="217">
        <f t="shared" si="148"/>
        <v>0</v>
      </c>
      <c r="J2214" s="51"/>
      <c r="K2214" s="106"/>
      <c r="L2214" s="106"/>
      <c r="M2214" s="51"/>
      <c r="N2214" s="51"/>
      <c r="O2214" s="51"/>
      <c r="P2214" s="51"/>
    </row>
    <row r="2215" spans="1:16" s="50" customFormat="1">
      <c r="A2215" s="166"/>
      <c r="B2215" s="177"/>
      <c r="C2215" s="246"/>
      <c r="D2215" s="244"/>
      <c r="E2215" s="248"/>
      <c r="F2215" s="247"/>
      <c r="G2215" s="249"/>
      <c r="H2215" s="217"/>
      <c r="J2215" s="51"/>
      <c r="K2215" s="106"/>
      <c r="L2215" s="106"/>
      <c r="M2215" s="51"/>
      <c r="N2215" s="51"/>
      <c r="O2215" s="51"/>
      <c r="P2215" s="51"/>
    </row>
    <row r="2216" spans="1:16" s="50" customFormat="1" ht="28.5">
      <c r="A2216" s="166">
        <v>9</v>
      </c>
      <c r="B2216" s="177">
        <v>48</v>
      </c>
      <c r="C2216" s="246" t="s">
        <v>832</v>
      </c>
      <c r="D2216" s="244"/>
      <c r="E2216" s="248">
        <v>3</v>
      </c>
      <c r="F2216" s="247" t="s">
        <v>785</v>
      </c>
      <c r="G2216" s="249"/>
      <c r="H2216" s="217">
        <f t="shared" si="148"/>
        <v>0</v>
      </c>
      <c r="J2216" s="51"/>
      <c r="K2216" s="106"/>
      <c r="L2216" s="106"/>
      <c r="M2216" s="51"/>
      <c r="N2216" s="51"/>
      <c r="O2216" s="51"/>
      <c r="P2216" s="51"/>
    </row>
    <row r="2217" spans="1:16" s="50" customFormat="1">
      <c r="A2217" s="166"/>
      <c r="B2217" s="177"/>
      <c r="C2217" s="246"/>
      <c r="D2217" s="244"/>
      <c r="E2217" s="248"/>
      <c r="F2217" s="247"/>
      <c r="G2217" s="249"/>
      <c r="H2217" s="217"/>
      <c r="J2217" s="51"/>
      <c r="K2217" s="106"/>
      <c r="L2217" s="106"/>
      <c r="M2217" s="51"/>
      <c r="N2217" s="51"/>
      <c r="O2217" s="51"/>
      <c r="P2217" s="51"/>
    </row>
    <row r="2218" spans="1:16" s="50" customFormat="1">
      <c r="A2218" s="166">
        <v>9</v>
      </c>
      <c r="B2218" s="177">
        <v>49</v>
      </c>
      <c r="C2218" s="246" t="s">
        <v>833</v>
      </c>
      <c r="D2218" s="244"/>
      <c r="E2218" s="248">
        <v>1</v>
      </c>
      <c r="F2218" s="247" t="s">
        <v>785</v>
      </c>
      <c r="G2218" s="249"/>
      <c r="H2218" s="217">
        <f t="shared" si="148"/>
        <v>0</v>
      </c>
      <c r="J2218" s="51"/>
      <c r="K2218" s="106"/>
      <c r="L2218" s="106"/>
      <c r="M2218" s="51"/>
      <c r="N2218" s="51"/>
      <c r="O2218" s="51"/>
      <c r="P2218" s="51"/>
    </row>
    <row r="2219" spans="1:16" s="50" customFormat="1">
      <c r="A2219" s="166"/>
      <c r="B2219" s="177"/>
      <c r="C2219" s="246"/>
      <c r="D2219" s="244"/>
      <c r="E2219" s="248"/>
      <c r="F2219" s="247"/>
      <c r="G2219" s="249"/>
      <c r="H2219" s="217"/>
      <c r="J2219" s="51"/>
      <c r="K2219" s="106"/>
      <c r="L2219" s="106"/>
      <c r="M2219" s="51"/>
      <c r="N2219" s="51"/>
      <c r="O2219" s="51"/>
      <c r="P2219" s="51"/>
    </row>
    <row r="2220" spans="1:16" s="50" customFormat="1">
      <c r="A2220" s="166">
        <v>9</v>
      </c>
      <c r="B2220" s="177">
        <v>50</v>
      </c>
      <c r="C2220" s="246" t="s">
        <v>834</v>
      </c>
      <c r="D2220" s="244"/>
      <c r="E2220" s="248">
        <v>3</v>
      </c>
      <c r="F2220" s="247" t="s">
        <v>785</v>
      </c>
      <c r="G2220" s="249"/>
      <c r="H2220" s="217">
        <f t="shared" si="148"/>
        <v>0</v>
      </c>
      <c r="J2220" s="51"/>
      <c r="K2220" s="106"/>
      <c r="L2220" s="106"/>
      <c r="M2220" s="51"/>
      <c r="N2220" s="51"/>
      <c r="O2220" s="51"/>
      <c r="P2220" s="51"/>
    </row>
    <row r="2221" spans="1:16" s="50" customFormat="1">
      <c r="A2221" s="166"/>
      <c r="B2221" s="177"/>
      <c r="C2221" s="246"/>
      <c r="D2221" s="244"/>
      <c r="E2221" s="248"/>
      <c r="F2221" s="247"/>
      <c r="G2221" s="249"/>
      <c r="H2221" s="217"/>
      <c r="J2221" s="51"/>
      <c r="K2221" s="106"/>
      <c r="L2221" s="106"/>
      <c r="M2221" s="51"/>
      <c r="N2221" s="51"/>
      <c r="O2221" s="51"/>
      <c r="P2221" s="51"/>
    </row>
    <row r="2222" spans="1:16" s="50" customFormat="1">
      <c r="A2222" s="166">
        <v>9</v>
      </c>
      <c r="B2222" s="177">
        <v>51</v>
      </c>
      <c r="C2222" s="246" t="s">
        <v>835</v>
      </c>
      <c r="D2222" s="244"/>
      <c r="E2222" s="251">
        <v>7</v>
      </c>
      <c r="F2222" s="247" t="s">
        <v>408</v>
      </c>
      <c r="G2222" s="249"/>
      <c r="H2222" s="217">
        <f t="shared" si="148"/>
        <v>0</v>
      </c>
      <c r="J2222" s="51"/>
      <c r="K2222" s="106"/>
      <c r="L2222" s="106"/>
      <c r="M2222" s="51"/>
      <c r="N2222" s="51"/>
      <c r="O2222" s="51"/>
      <c r="P2222" s="51"/>
    </row>
    <row r="2223" spans="1:16" s="50" customFormat="1">
      <c r="A2223" s="166"/>
      <c r="B2223" s="177"/>
      <c r="C2223" s="246"/>
      <c r="D2223" s="244"/>
      <c r="E2223" s="251"/>
      <c r="F2223" s="247"/>
      <c r="G2223" s="249"/>
      <c r="H2223" s="217"/>
      <c r="J2223" s="51"/>
      <c r="K2223" s="106"/>
      <c r="L2223" s="106"/>
      <c r="M2223" s="51"/>
      <c r="N2223" s="51"/>
      <c r="O2223" s="51"/>
      <c r="P2223" s="51"/>
    </row>
    <row r="2224" spans="1:16" s="50" customFormat="1">
      <c r="A2224" s="166">
        <v>9</v>
      </c>
      <c r="B2224" s="177">
        <v>52</v>
      </c>
      <c r="C2224" s="246" t="s">
        <v>836</v>
      </c>
      <c r="D2224" s="244"/>
      <c r="E2224" s="248">
        <v>1</v>
      </c>
      <c r="F2224" s="247" t="s">
        <v>785</v>
      </c>
      <c r="G2224" s="249"/>
      <c r="H2224" s="217">
        <f t="shared" si="148"/>
        <v>0</v>
      </c>
      <c r="J2224" s="51"/>
      <c r="K2224" s="106"/>
      <c r="L2224" s="106"/>
      <c r="M2224" s="51"/>
      <c r="N2224" s="51"/>
      <c r="O2224" s="51"/>
      <c r="P2224" s="51"/>
    </row>
    <row r="2225" spans="1:16" s="50" customFormat="1">
      <c r="A2225" s="166"/>
      <c r="B2225" s="177"/>
      <c r="C2225" s="246"/>
      <c r="D2225" s="244"/>
      <c r="E2225" s="248"/>
      <c r="F2225" s="247"/>
      <c r="G2225" s="249"/>
      <c r="H2225" s="217"/>
      <c r="J2225" s="51"/>
      <c r="K2225" s="106"/>
      <c r="L2225" s="106"/>
      <c r="M2225" s="51"/>
      <c r="N2225" s="51"/>
      <c r="O2225" s="51"/>
      <c r="P2225" s="51"/>
    </row>
    <row r="2226" spans="1:16" s="50" customFormat="1">
      <c r="A2226" s="166">
        <v>9</v>
      </c>
      <c r="B2226" s="177">
        <v>53</v>
      </c>
      <c r="C2226" s="246" t="s">
        <v>837</v>
      </c>
      <c r="D2226" s="244"/>
      <c r="E2226" s="248">
        <v>18</v>
      </c>
      <c r="F2226" s="247" t="s">
        <v>785</v>
      </c>
      <c r="G2226" s="249"/>
      <c r="H2226" s="217">
        <f t="shared" si="148"/>
        <v>0</v>
      </c>
      <c r="J2226" s="51"/>
      <c r="K2226" s="106"/>
      <c r="L2226" s="106"/>
      <c r="M2226" s="51"/>
      <c r="N2226" s="51"/>
      <c r="O2226" s="51"/>
      <c r="P2226" s="51"/>
    </row>
    <row r="2227" spans="1:16" s="50" customFormat="1">
      <c r="A2227" s="166"/>
      <c r="B2227" s="177"/>
      <c r="C2227" s="246"/>
      <c r="D2227" s="244"/>
      <c r="E2227" s="248"/>
      <c r="F2227" s="247"/>
      <c r="G2227" s="249"/>
      <c r="H2227" s="217"/>
      <c r="J2227" s="51"/>
      <c r="K2227" s="106"/>
      <c r="L2227" s="106"/>
      <c r="M2227" s="51"/>
      <c r="N2227" s="51"/>
      <c r="O2227" s="51"/>
      <c r="P2227" s="51"/>
    </row>
    <row r="2228" spans="1:16" s="50" customFormat="1">
      <c r="A2228" s="166">
        <v>9</v>
      </c>
      <c r="B2228" s="177">
        <v>54</v>
      </c>
      <c r="C2228" s="246" t="s">
        <v>838</v>
      </c>
      <c r="D2228" s="244"/>
      <c r="E2228" s="248">
        <v>3</v>
      </c>
      <c r="F2228" s="247" t="s">
        <v>785</v>
      </c>
      <c r="G2228" s="249"/>
      <c r="H2228" s="217">
        <f t="shared" si="148"/>
        <v>0</v>
      </c>
      <c r="J2228" s="51"/>
      <c r="K2228" s="106"/>
      <c r="L2228" s="106"/>
      <c r="M2228" s="51"/>
      <c r="N2228" s="51"/>
      <c r="O2228" s="51"/>
      <c r="P2228" s="51"/>
    </row>
    <row r="2229" spans="1:16" s="50" customFormat="1">
      <c r="A2229" s="166"/>
      <c r="B2229" s="177"/>
      <c r="C2229" s="246"/>
      <c r="D2229" s="244"/>
      <c r="E2229" s="248"/>
      <c r="F2229" s="247"/>
      <c r="G2229" s="249"/>
      <c r="H2229" s="217"/>
      <c r="J2229" s="51"/>
      <c r="K2229" s="106"/>
      <c r="L2229" s="106"/>
      <c r="M2229" s="51"/>
      <c r="N2229" s="51"/>
      <c r="O2229" s="51"/>
      <c r="P2229" s="51"/>
    </row>
    <row r="2230" spans="1:16" s="50" customFormat="1">
      <c r="A2230" s="166"/>
      <c r="B2230" s="177"/>
      <c r="C2230" s="246"/>
      <c r="D2230" s="244"/>
      <c r="E2230" s="248"/>
      <c r="F2230" s="247"/>
      <c r="G2230" s="249"/>
      <c r="H2230" s="217"/>
      <c r="J2230" s="51"/>
      <c r="K2230" s="106"/>
      <c r="L2230" s="106"/>
      <c r="M2230" s="51"/>
      <c r="N2230" s="51"/>
      <c r="O2230" s="51"/>
      <c r="P2230" s="51"/>
    </row>
    <row r="2231" spans="1:16" s="50" customFormat="1" ht="28.5">
      <c r="A2231" s="166">
        <v>9</v>
      </c>
      <c r="B2231" s="177">
        <v>55</v>
      </c>
      <c r="C2231" s="246" t="s">
        <v>839</v>
      </c>
      <c r="D2231" s="244"/>
      <c r="E2231" s="248">
        <v>3</v>
      </c>
      <c r="F2231" s="247" t="s">
        <v>785</v>
      </c>
      <c r="G2231" s="249"/>
      <c r="H2231" s="217">
        <f t="shared" si="148"/>
        <v>0</v>
      </c>
      <c r="J2231" s="51"/>
      <c r="K2231" s="106"/>
      <c r="L2231" s="106"/>
      <c r="M2231" s="51"/>
      <c r="N2231" s="51"/>
      <c r="O2231" s="51"/>
      <c r="P2231" s="51"/>
    </row>
    <row r="2232" spans="1:16" s="50" customFormat="1">
      <c r="A2232" s="166"/>
      <c r="B2232" s="177"/>
      <c r="C2232" s="246"/>
      <c r="D2232" s="244"/>
      <c r="E2232" s="248"/>
      <c r="F2232" s="247"/>
      <c r="G2232" s="249"/>
      <c r="H2232" s="217"/>
      <c r="J2232" s="51"/>
      <c r="K2232" s="106"/>
      <c r="L2232" s="106"/>
      <c r="M2232" s="51"/>
      <c r="N2232" s="51"/>
      <c r="O2232" s="51"/>
      <c r="P2232" s="51"/>
    </row>
    <row r="2233" spans="1:16" s="50" customFormat="1" ht="28.5">
      <c r="A2233" s="166">
        <v>9</v>
      </c>
      <c r="B2233" s="177">
        <v>56</v>
      </c>
      <c r="C2233" s="246" t="s">
        <v>840</v>
      </c>
      <c r="D2233" s="244"/>
      <c r="E2233" s="248">
        <v>8</v>
      </c>
      <c r="F2233" s="247" t="s">
        <v>785</v>
      </c>
      <c r="G2233" s="249"/>
      <c r="H2233" s="217">
        <f t="shared" si="148"/>
        <v>0</v>
      </c>
      <c r="J2233" s="51"/>
      <c r="K2233" s="106"/>
      <c r="L2233" s="106"/>
      <c r="M2233" s="51"/>
      <c r="N2233" s="51"/>
      <c r="O2233" s="51"/>
      <c r="P2233" s="51"/>
    </row>
    <row r="2234" spans="1:16" s="50" customFormat="1">
      <c r="A2234" s="166">
        <v>9</v>
      </c>
      <c r="B2234" s="177">
        <v>57</v>
      </c>
      <c r="C2234" s="246" t="s">
        <v>841</v>
      </c>
      <c r="D2234" s="244"/>
      <c r="E2234" s="248">
        <v>6</v>
      </c>
      <c r="F2234" s="247" t="s">
        <v>785</v>
      </c>
      <c r="G2234" s="249"/>
      <c r="H2234" s="217">
        <f t="shared" si="148"/>
        <v>0</v>
      </c>
      <c r="J2234" s="51"/>
      <c r="K2234" s="106"/>
      <c r="L2234" s="106"/>
      <c r="M2234" s="51"/>
      <c r="N2234" s="51"/>
      <c r="O2234" s="51"/>
      <c r="P2234" s="51"/>
    </row>
    <row r="2235" spans="1:16" s="50" customFormat="1">
      <c r="A2235" s="166"/>
      <c r="B2235" s="177"/>
      <c r="C2235" s="246"/>
      <c r="D2235" s="244"/>
      <c r="E2235" s="248"/>
      <c r="F2235" s="247"/>
      <c r="G2235" s="249"/>
      <c r="H2235" s="217"/>
      <c r="J2235" s="51"/>
      <c r="K2235" s="106"/>
      <c r="L2235" s="106"/>
      <c r="M2235" s="51"/>
      <c r="N2235" s="51"/>
      <c r="O2235" s="51"/>
      <c r="P2235" s="51"/>
    </row>
    <row r="2236" spans="1:16" s="50" customFormat="1" ht="28.5">
      <c r="A2236" s="166">
        <v>9</v>
      </c>
      <c r="B2236" s="177">
        <v>58</v>
      </c>
      <c r="C2236" s="246" t="s">
        <v>842</v>
      </c>
      <c r="D2236" s="244"/>
      <c r="E2236" s="248">
        <v>3</v>
      </c>
      <c r="F2236" s="247" t="s">
        <v>785</v>
      </c>
      <c r="G2236" s="249"/>
      <c r="H2236" s="217">
        <f t="shared" si="148"/>
        <v>0</v>
      </c>
      <c r="J2236" s="51"/>
      <c r="K2236" s="106"/>
      <c r="L2236" s="106"/>
      <c r="M2236" s="51"/>
      <c r="N2236" s="51"/>
      <c r="O2236" s="51"/>
      <c r="P2236" s="51"/>
    </row>
    <row r="2237" spans="1:16" s="50" customFormat="1">
      <c r="A2237" s="166"/>
      <c r="B2237" s="177"/>
      <c r="C2237" s="246"/>
      <c r="D2237" s="244"/>
      <c r="E2237" s="248"/>
      <c r="F2237" s="247"/>
      <c r="G2237" s="249"/>
      <c r="H2237" s="217"/>
      <c r="J2237" s="51"/>
      <c r="K2237" s="106"/>
      <c r="L2237" s="106"/>
      <c r="M2237" s="51"/>
      <c r="N2237" s="51"/>
      <c r="O2237" s="51"/>
      <c r="P2237" s="51"/>
    </row>
    <row r="2238" spans="1:16" s="50" customFormat="1" ht="28.5">
      <c r="A2238" s="166">
        <v>9</v>
      </c>
      <c r="B2238" s="177">
        <v>59</v>
      </c>
      <c r="C2238" s="246" t="s">
        <v>843</v>
      </c>
      <c r="D2238" s="244"/>
      <c r="E2238" s="248">
        <v>6</v>
      </c>
      <c r="F2238" s="247" t="s">
        <v>785</v>
      </c>
      <c r="G2238" s="249"/>
      <c r="H2238" s="217">
        <f t="shared" si="148"/>
        <v>0</v>
      </c>
      <c r="J2238" s="51"/>
      <c r="K2238" s="106"/>
      <c r="L2238" s="106"/>
      <c r="M2238" s="51"/>
      <c r="N2238" s="51"/>
      <c r="O2238" s="51"/>
      <c r="P2238" s="51"/>
    </row>
    <row r="2239" spans="1:16" s="50" customFormat="1">
      <c r="A2239" s="166"/>
      <c r="B2239" s="177"/>
      <c r="C2239" s="246"/>
      <c r="D2239" s="244"/>
      <c r="E2239" s="248"/>
      <c r="F2239" s="247"/>
      <c r="G2239" s="249"/>
      <c r="H2239" s="217"/>
      <c r="J2239" s="51"/>
      <c r="K2239" s="106"/>
      <c r="L2239" s="106"/>
      <c r="M2239" s="51"/>
      <c r="N2239" s="51"/>
      <c r="O2239" s="51"/>
      <c r="P2239" s="51"/>
    </row>
    <row r="2240" spans="1:16" s="50" customFormat="1" ht="28.5">
      <c r="A2240" s="166">
        <v>9</v>
      </c>
      <c r="B2240" s="177">
        <v>60</v>
      </c>
      <c r="C2240" s="246" t="s">
        <v>844</v>
      </c>
      <c r="D2240" s="244"/>
      <c r="E2240" s="248">
        <v>11</v>
      </c>
      <c r="F2240" s="247" t="s">
        <v>785</v>
      </c>
      <c r="G2240" s="249"/>
      <c r="H2240" s="217">
        <f t="shared" si="148"/>
        <v>0</v>
      </c>
      <c r="J2240" s="51"/>
      <c r="K2240" s="106"/>
      <c r="L2240" s="106"/>
      <c r="M2240" s="51"/>
      <c r="N2240" s="51"/>
      <c r="O2240" s="51"/>
      <c r="P2240" s="51"/>
    </row>
    <row r="2241" spans="1:16" s="50" customFormat="1">
      <c r="A2241" s="166"/>
      <c r="B2241" s="177"/>
      <c r="C2241" s="246"/>
      <c r="D2241" s="244"/>
      <c r="E2241" s="248"/>
      <c r="F2241" s="247"/>
      <c r="G2241" s="249"/>
      <c r="H2241" s="217"/>
      <c r="J2241" s="51"/>
      <c r="K2241" s="106"/>
      <c r="L2241" s="106"/>
      <c r="M2241" s="51"/>
      <c r="N2241" s="51"/>
      <c r="O2241" s="51"/>
      <c r="P2241" s="51"/>
    </row>
    <row r="2242" spans="1:16" s="50" customFormat="1" ht="15">
      <c r="A2242" s="166"/>
      <c r="B2242" s="177"/>
      <c r="C2242" s="277" t="s">
        <v>845</v>
      </c>
      <c r="D2242" s="244"/>
      <c r="E2242" s="250"/>
      <c r="F2242" s="247"/>
      <c r="G2242" s="247"/>
      <c r="H2242" s="217">
        <f t="shared" si="148"/>
        <v>0</v>
      </c>
      <c r="J2242" s="51"/>
      <c r="K2242" s="106"/>
      <c r="L2242" s="106"/>
      <c r="M2242" s="51"/>
      <c r="N2242" s="51"/>
      <c r="O2242" s="51"/>
      <c r="P2242" s="51"/>
    </row>
    <row r="2243" spans="1:16" s="50" customFormat="1" ht="15">
      <c r="A2243" s="166"/>
      <c r="B2243" s="177"/>
      <c r="C2243" s="277"/>
      <c r="D2243" s="244"/>
      <c r="E2243" s="250"/>
      <c r="F2243" s="247"/>
      <c r="G2243" s="247"/>
      <c r="H2243" s="217"/>
      <c r="J2243" s="51"/>
      <c r="K2243" s="106"/>
      <c r="L2243" s="106"/>
      <c r="M2243" s="51"/>
      <c r="N2243" s="51"/>
      <c r="O2243" s="51"/>
      <c r="P2243" s="51"/>
    </row>
    <row r="2244" spans="1:16" s="50" customFormat="1">
      <c r="A2244" s="166">
        <v>9</v>
      </c>
      <c r="B2244" s="177">
        <v>63</v>
      </c>
      <c r="C2244" s="246" t="s">
        <v>846</v>
      </c>
      <c r="D2244" s="246"/>
      <c r="E2244" s="249">
        <v>13</v>
      </c>
      <c r="F2244" s="247" t="s">
        <v>847</v>
      </c>
      <c r="G2244" s="249"/>
      <c r="H2244" s="217">
        <f t="shared" si="148"/>
        <v>0</v>
      </c>
      <c r="J2244" s="51"/>
      <c r="K2244" s="106"/>
      <c r="L2244" s="106"/>
      <c r="M2244" s="51"/>
      <c r="N2244" s="51"/>
      <c r="O2244" s="51"/>
      <c r="P2244" s="51"/>
    </row>
    <row r="2245" spans="1:16" s="50" customFormat="1">
      <c r="A2245" s="166"/>
      <c r="B2245" s="177"/>
      <c r="C2245" s="246"/>
      <c r="D2245" s="246"/>
      <c r="E2245" s="249"/>
      <c r="F2245" s="247"/>
      <c r="G2245" s="249"/>
      <c r="H2245" s="217"/>
      <c r="J2245" s="51"/>
      <c r="K2245" s="106"/>
      <c r="L2245" s="106"/>
      <c r="M2245" s="51"/>
      <c r="N2245" s="51"/>
      <c r="O2245" s="51"/>
      <c r="P2245" s="51"/>
    </row>
    <row r="2246" spans="1:16" s="50" customFormat="1" ht="15">
      <c r="A2246" s="166">
        <v>9</v>
      </c>
      <c r="B2246" s="177"/>
      <c r="C2246" s="277" t="s">
        <v>848</v>
      </c>
      <c r="D2246" s="244"/>
      <c r="E2246" s="250"/>
      <c r="F2246" s="247"/>
      <c r="G2246" s="247"/>
      <c r="H2246" s="217"/>
      <c r="J2246" s="51"/>
      <c r="K2246" s="106"/>
      <c r="L2246" s="106"/>
      <c r="M2246" s="51"/>
      <c r="N2246" s="51"/>
      <c r="O2246" s="51"/>
      <c r="P2246" s="51"/>
    </row>
    <row r="2247" spans="1:16" s="50" customFormat="1" ht="15">
      <c r="A2247" s="166"/>
      <c r="B2247" s="177"/>
      <c r="C2247" s="277"/>
      <c r="D2247" s="244"/>
      <c r="E2247" s="250"/>
      <c r="F2247" s="247"/>
      <c r="G2247" s="247"/>
      <c r="H2247" s="217"/>
      <c r="J2247" s="51"/>
      <c r="K2247" s="106"/>
      <c r="L2247" s="106"/>
      <c r="M2247" s="51"/>
      <c r="N2247" s="51"/>
      <c r="O2247" s="51"/>
      <c r="P2247" s="51"/>
    </row>
    <row r="2248" spans="1:16" s="50" customFormat="1">
      <c r="A2248" s="166">
        <v>9</v>
      </c>
      <c r="B2248" s="177">
        <v>64</v>
      </c>
      <c r="C2248" s="246" t="s">
        <v>849</v>
      </c>
      <c r="D2248" s="244"/>
      <c r="E2248" s="252">
        <v>49</v>
      </c>
      <c r="F2248" s="253"/>
      <c r="G2248" s="249"/>
      <c r="H2248" s="217">
        <f t="shared" si="148"/>
        <v>0</v>
      </c>
      <c r="J2248" s="51"/>
      <c r="K2248" s="106"/>
      <c r="L2248" s="106"/>
      <c r="M2248" s="51"/>
      <c r="N2248" s="51"/>
      <c r="O2248" s="51"/>
      <c r="P2248" s="51"/>
    </row>
    <row r="2249" spans="1:16" s="50" customFormat="1">
      <c r="A2249" s="166"/>
      <c r="B2249" s="177"/>
      <c r="C2249" s="174"/>
      <c r="D2249" s="106"/>
      <c r="E2249" s="48"/>
      <c r="F2249" s="48"/>
      <c r="G2249" s="48"/>
      <c r="H2249" s="217"/>
      <c r="J2249" s="51"/>
      <c r="K2249" s="106"/>
      <c r="L2249" s="106"/>
      <c r="M2249" s="51"/>
      <c r="N2249" s="51"/>
      <c r="O2249" s="51"/>
      <c r="P2249" s="51"/>
    </row>
    <row r="2250" spans="1:16" s="50" customFormat="1" ht="85.5">
      <c r="A2250" s="166"/>
      <c r="B2250" s="166"/>
      <c r="C2250" s="174" t="s">
        <v>1088</v>
      </c>
      <c r="D2250" s="51"/>
      <c r="E2250" s="48"/>
      <c r="F2250" s="47"/>
      <c r="G2250" s="48"/>
      <c r="H2250" s="217"/>
      <c r="J2250" s="51"/>
      <c r="K2250" s="106"/>
      <c r="L2250" s="106"/>
      <c r="M2250" s="51"/>
      <c r="N2250" s="51"/>
      <c r="O2250" s="51"/>
      <c r="P2250" s="51"/>
    </row>
    <row r="2251" spans="1:16" s="50" customFormat="1">
      <c r="A2251" s="166"/>
      <c r="B2251" s="166"/>
      <c r="C2251" s="174"/>
      <c r="D2251" s="51"/>
      <c r="E2251" s="48"/>
      <c r="F2251" s="47"/>
      <c r="G2251" s="48"/>
      <c r="H2251" s="217"/>
      <c r="J2251" s="51"/>
      <c r="K2251" s="106"/>
      <c r="L2251" s="106"/>
      <c r="M2251" s="51"/>
      <c r="N2251" s="51"/>
      <c r="O2251" s="51"/>
      <c r="P2251" s="51"/>
    </row>
    <row r="2252" spans="1:16" s="50" customFormat="1" ht="71.25">
      <c r="A2252" s="166">
        <v>9</v>
      </c>
      <c r="B2252" s="166">
        <v>65</v>
      </c>
      <c r="C2252" s="302" t="s">
        <v>1089</v>
      </c>
      <c r="D2252" s="51"/>
      <c r="E2252" s="48">
        <f>95+18+19</f>
        <v>132</v>
      </c>
      <c r="F2252" s="47" t="s">
        <v>16</v>
      </c>
      <c r="G2252" s="48"/>
      <c r="H2252" s="217">
        <f t="shared" ref="H2252" si="149">+E2252*G2252</f>
        <v>0</v>
      </c>
      <c r="J2252" s="51"/>
      <c r="K2252" s="106"/>
      <c r="L2252" s="106"/>
      <c r="M2252" s="51"/>
      <c r="N2252" s="51"/>
      <c r="O2252" s="51"/>
      <c r="P2252" s="51"/>
    </row>
    <row r="2253" spans="1:16" s="50" customFormat="1">
      <c r="A2253" s="166"/>
      <c r="B2253" s="166"/>
      <c r="C2253" s="174"/>
      <c r="D2253" s="51"/>
      <c r="E2253" s="48"/>
      <c r="F2253" s="47"/>
      <c r="G2253" s="48"/>
      <c r="H2253" s="217"/>
      <c r="J2253" s="51"/>
      <c r="K2253" s="106"/>
      <c r="L2253" s="106"/>
      <c r="M2253" s="51"/>
      <c r="N2253" s="51"/>
      <c r="O2253" s="51"/>
      <c r="P2253" s="51"/>
    </row>
    <row r="2254" spans="1:16" s="50" customFormat="1">
      <c r="A2254" s="166"/>
      <c r="B2254" s="166"/>
      <c r="C2254" s="174"/>
      <c r="D2254" s="51"/>
      <c r="E2254" s="48"/>
      <c r="F2254" s="47"/>
      <c r="G2254" s="48"/>
      <c r="H2254" s="217"/>
      <c r="J2254" s="51"/>
      <c r="K2254" s="106"/>
      <c r="L2254" s="106"/>
      <c r="M2254" s="51"/>
      <c r="N2254" s="51"/>
      <c r="O2254" s="51"/>
      <c r="P2254" s="51"/>
    </row>
    <row r="2255" spans="1:16" s="50" customFormat="1" ht="71.25">
      <c r="A2255" s="166">
        <v>9</v>
      </c>
      <c r="B2255" s="166">
        <v>66</v>
      </c>
      <c r="C2255" s="174" t="s">
        <v>1092</v>
      </c>
      <c r="D2255" s="51"/>
      <c r="E2255" s="48">
        <v>1</v>
      </c>
      <c r="F2255" s="47" t="s">
        <v>12</v>
      </c>
      <c r="G2255" s="48"/>
      <c r="H2255" s="217">
        <f t="shared" ref="H2255" si="150">+E2255*G2255</f>
        <v>0</v>
      </c>
      <c r="J2255" s="51"/>
      <c r="K2255" s="106"/>
      <c r="L2255" s="106"/>
      <c r="M2255" s="51"/>
      <c r="N2255" s="51"/>
      <c r="O2255" s="51"/>
      <c r="P2255" s="51"/>
    </row>
    <row r="2256" spans="1:16" s="50" customFormat="1">
      <c r="A2256" s="166"/>
      <c r="B2256" s="166"/>
      <c r="C2256" s="174"/>
      <c r="D2256" s="51"/>
      <c r="E2256" s="48"/>
      <c r="F2256" s="47"/>
      <c r="G2256" s="48"/>
      <c r="H2256" s="217"/>
      <c r="J2256" s="51"/>
      <c r="K2256" s="106"/>
      <c r="L2256" s="106"/>
      <c r="M2256" s="51"/>
      <c r="N2256" s="51"/>
      <c r="O2256" s="51"/>
      <c r="P2256" s="51"/>
    </row>
    <row r="2257" spans="1:16" s="50" customFormat="1" ht="57">
      <c r="A2257" s="166">
        <v>9</v>
      </c>
      <c r="B2257" s="166">
        <v>67</v>
      </c>
      <c r="C2257" s="174" t="s">
        <v>1090</v>
      </c>
      <c r="D2257" s="51"/>
      <c r="E2257" s="48">
        <v>2</v>
      </c>
      <c r="F2257" s="47" t="s">
        <v>12</v>
      </c>
      <c r="G2257" s="48"/>
      <c r="H2257" s="217">
        <f t="shared" ref="H2257" si="151">+E2257*G2257</f>
        <v>0</v>
      </c>
      <c r="J2257" s="51"/>
      <c r="K2257" s="106"/>
      <c r="L2257" s="106"/>
      <c r="M2257" s="51"/>
      <c r="N2257" s="51"/>
      <c r="O2257" s="51"/>
      <c r="P2257" s="51"/>
    </row>
    <row r="2258" spans="1:16" s="50" customFormat="1">
      <c r="A2258" s="166"/>
      <c r="B2258" s="166"/>
      <c r="C2258" s="174"/>
      <c r="D2258" s="51"/>
      <c r="E2258" s="48"/>
      <c r="F2258" s="47"/>
      <c r="G2258" s="48"/>
      <c r="H2258" s="217"/>
      <c r="J2258" s="51"/>
      <c r="K2258" s="106"/>
      <c r="L2258" s="106"/>
      <c r="M2258" s="51"/>
      <c r="N2258" s="51"/>
      <c r="O2258" s="51"/>
      <c r="P2258" s="51"/>
    </row>
    <row r="2259" spans="1:16" s="50" customFormat="1" ht="42.75">
      <c r="A2259" s="166">
        <v>9</v>
      </c>
      <c r="B2259" s="166">
        <v>68</v>
      </c>
      <c r="C2259" s="174" t="s">
        <v>1091</v>
      </c>
      <c r="D2259" s="51"/>
      <c r="E2259" s="48">
        <v>1</v>
      </c>
      <c r="F2259" s="47" t="s">
        <v>12</v>
      </c>
      <c r="G2259" s="48"/>
      <c r="H2259" s="217">
        <f t="shared" ref="H2259" si="152">+E2259*G2259</f>
        <v>0</v>
      </c>
      <c r="J2259" s="51"/>
      <c r="K2259" s="106"/>
      <c r="L2259" s="106"/>
      <c r="M2259" s="51"/>
      <c r="N2259" s="51"/>
      <c r="O2259" s="51"/>
      <c r="P2259" s="51"/>
    </row>
    <row r="2260" spans="1:16" s="50" customFormat="1">
      <c r="A2260" s="166"/>
      <c r="B2260" s="166"/>
      <c r="C2260" s="174"/>
      <c r="D2260" s="51"/>
      <c r="E2260" s="48"/>
      <c r="F2260" s="47"/>
      <c r="G2260" s="48"/>
      <c r="H2260" s="217"/>
      <c r="J2260" s="51"/>
      <c r="K2260" s="106"/>
      <c r="L2260" s="106"/>
      <c r="M2260" s="51"/>
      <c r="N2260" s="51"/>
      <c r="O2260" s="51"/>
      <c r="P2260" s="51"/>
    </row>
    <row r="2261" spans="1:16" s="50" customFormat="1" ht="15" thickBot="1">
      <c r="A2261" s="116">
        <v>9</v>
      </c>
      <c r="B2261" s="90"/>
      <c r="C2261" s="267" t="s">
        <v>1093</v>
      </c>
      <c r="D2261" s="91"/>
      <c r="E2261" s="198"/>
      <c r="F2261" s="117"/>
      <c r="G2261" s="118"/>
      <c r="H2261" s="92">
        <f>SUM(H2085:H2260)</f>
        <v>0</v>
      </c>
      <c r="J2261" s="51"/>
      <c r="K2261" s="106"/>
      <c r="L2261" s="106"/>
      <c r="M2261" s="51"/>
      <c r="N2261" s="51"/>
      <c r="O2261" s="51"/>
      <c r="P2261" s="51"/>
    </row>
    <row r="2262" spans="1:16" s="50" customFormat="1" ht="15" thickTop="1">
      <c r="A2262" s="166"/>
      <c r="B2262" s="166"/>
      <c r="C2262" s="174"/>
      <c r="D2262" s="51"/>
      <c r="E2262" s="48"/>
      <c r="F2262" s="47"/>
      <c r="G2262" s="48"/>
      <c r="H2262" s="217"/>
      <c r="J2262" s="51"/>
      <c r="K2262" s="106"/>
      <c r="L2262" s="106"/>
      <c r="M2262" s="51"/>
      <c r="N2262" s="51"/>
      <c r="O2262" s="51"/>
      <c r="P2262" s="51"/>
    </row>
    <row r="2263" spans="1:16" s="50" customFormat="1" ht="15">
      <c r="A2263" s="177"/>
      <c r="B2263" s="177"/>
      <c r="C2263" s="174"/>
      <c r="E2263" s="48"/>
      <c r="F2263" s="48"/>
      <c r="G2263" s="48"/>
      <c r="H2263" s="46"/>
      <c r="I2263" s="46"/>
      <c r="J2263" s="106"/>
      <c r="K2263" s="106"/>
      <c r="L2263" s="106"/>
      <c r="M2263" s="51"/>
      <c r="N2263" s="179"/>
      <c r="O2263" s="180"/>
      <c r="P2263" s="51"/>
    </row>
    <row r="2264" spans="1:16" s="50" customFormat="1">
      <c r="A2264" s="93">
        <v>9</v>
      </c>
      <c r="B2264" s="85"/>
      <c r="C2264" s="163" t="s">
        <v>68</v>
      </c>
      <c r="D2264" s="163"/>
      <c r="E2264" s="212"/>
      <c r="F2264" s="164"/>
      <c r="G2264" s="165"/>
      <c r="H2264" s="237"/>
      <c r="J2264" s="51"/>
      <c r="K2264" s="51"/>
      <c r="L2264" s="51"/>
      <c r="M2264" s="51"/>
      <c r="N2264" s="51"/>
      <c r="O2264" s="51"/>
      <c r="P2264" s="51"/>
    </row>
    <row r="2265" spans="1:16" s="50" customFormat="1">
      <c r="A2265" s="185"/>
      <c r="B2265" s="124"/>
      <c r="C2265" s="125"/>
      <c r="D2265" s="125"/>
      <c r="E2265" s="205"/>
      <c r="F2265" s="126"/>
      <c r="G2265" s="127"/>
      <c r="H2265" s="230"/>
      <c r="J2265" s="51"/>
      <c r="K2265" s="51"/>
      <c r="L2265" s="51"/>
      <c r="M2265" s="51"/>
      <c r="N2265" s="51"/>
      <c r="O2265" s="51"/>
      <c r="P2265" s="51"/>
    </row>
    <row r="2266" spans="1:16" s="50" customFormat="1">
      <c r="A2266" s="185"/>
      <c r="B2266" s="124"/>
      <c r="C2266" s="125"/>
      <c r="D2266" s="125"/>
      <c r="E2266" s="205"/>
      <c r="F2266" s="126"/>
      <c r="G2266" s="127"/>
      <c r="H2266" s="230"/>
      <c r="J2266" s="51"/>
      <c r="K2266" s="51"/>
      <c r="L2266" s="51"/>
      <c r="M2266" s="51"/>
      <c r="N2266" s="51"/>
      <c r="O2266" s="51"/>
      <c r="P2266" s="51"/>
    </row>
    <row r="2267" spans="1:16" s="50" customFormat="1" ht="15">
      <c r="A2267" s="185"/>
      <c r="B2267" s="124"/>
      <c r="C2267" s="278" t="s">
        <v>1112</v>
      </c>
      <c r="D2267" s="125"/>
      <c r="E2267" s="205"/>
      <c r="F2267" s="126"/>
      <c r="G2267" s="127"/>
      <c r="H2267" s="230"/>
      <c r="J2267" s="51"/>
      <c r="K2267" s="51"/>
      <c r="L2267" s="51"/>
      <c r="M2267" s="51"/>
      <c r="N2267" s="51"/>
      <c r="O2267" s="51"/>
      <c r="P2267" s="51"/>
    </row>
    <row r="2268" spans="1:16" s="50" customFormat="1" ht="28.5">
      <c r="A2268" s="185">
        <v>9</v>
      </c>
      <c r="B2268" s="124">
        <v>1</v>
      </c>
      <c r="C2268" s="174" t="s">
        <v>1113</v>
      </c>
      <c r="D2268" s="125"/>
      <c r="E2268" s="48">
        <v>3</v>
      </c>
      <c r="F2268" s="47" t="s">
        <v>16</v>
      </c>
      <c r="G2268" s="48"/>
      <c r="H2268" s="217">
        <f t="shared" ref="H2268" si="153">+E2268*G2268</f>
        <v>0</v>
      </c>
      <c r="J2268" s="51"/>
      <c r="K2268" s="51"/>
      <c r="L2268" s="51"/>
      <c r="M2268" s="51"/>
      <c r="N2268" s="51"/>
      <c r="O2268" s="51"/>
      <c r="P2268" s="51"/>
    </row>
    <row r="2269" spans="1:16" s="50" customFormat="1" ht="18" customHeight="1">
      <c r="A2269" s="185"/>
      <c r="B2269" s="124"/>
      <c r="C2269" s="259" t="s">
        <v>1114</v>
      </c>
      <c r="D2269" s="125"/>
      <c r="E2269" s="205"/>
      <c r="F2269" s="126"/>
      <c r="G2269" s="127"/>
      <c r="H2269" s="230"/>
      <c r="J2269" s="51"/>
      <c r="K2269" s="51"/>
      <c r="L2269" s="51"/>
      <c r="M2269" s="51"/>
      <c r="N2269" s="51"/>
      <c r="O2269" s="51"/>
      <c r="P2269" s="51"/>
    </row>
    <row r="2270" spans="1:16" s="50" customFormat="1">
      <c r="A2270" s="185"/>
      <c r="B2270" s="124"/>
      <c r="C2270" s="259" t="s">
        <v>1115</v>
      </c>
      <c r="D2270" s="125"/>
      <c r="E2270" s="205"/>
      <c r="F2270" s="126"/>
      <c r="G2270" s="127"/>
      <c r="H2270" s="230"/>
      <c r="J2270" s="51"/>
      <c r="K2270" s="51"/>
      <c r="L2270" s="51"/>
      <c r="M2270" s="51"/>
      <c r="N2270" s="51"/>
      <c r="O2270" s="51"/>
      <c r="P2270" s="51"/>
    </row>
    <row r="2271" spans="1:16" s="50" customFormat="1" ht="21.75" customHeight="1">
      <c r="A2271" s="185"/>
      <c r="B2271" s="124"/>
      <c r="C2271" s="259" t="s">
        <v>1116</v>
      </c>
      <c r="D2271" s="125"/>
      <c r="E2271" s="205"/>
      <c r="F2271" s="126"/>
      <c r="G2271" s="127"/>
      <c r="H2271" s="230"/>
      <c r="J2271" s="51"/>
      <c r="K2271" s="51"/>
      <c r="L2271" s="51"/>
      <c r="M2271" s="51"/>
      <c r="N2271" s="51"/>
      <c r="O2271" s="51"/>
      <c r="P2271" s="51"/>
    </row>
    <row r="2272" spans="1:16" s="50" customFormat="1">
      <c r="A2272" s="185"/>
      <c r="B2272" s="124"/>
      <c r="C2272" s="259" t="s">
        <v>1117</v>
      </c>
      <c r="D2272" s="125"/>
      <c r="E2272" s="205"/>
      <c r="F2272" s="126"/>
      <c r="G2272" s="127"/>
      <c r="H2272" s="230"/>
      <c r="J2272" s="51"/>
      <c r="K2272" s="51"/>
      <c r="L2272" s="51"/>
      <c r="M2272" s="51"/>
      <c r="N2272" s="51"/>
      <c r="O2272" s="51"/>
      <c r="P2272" s="51"/>
    </row>
    <row r="2273" spans="1:16" s="50" customFormat="1" ht="28.5">
      <c r="A2273" s="185"/>
      <c r="B2273" s="124"/>
      <c r="C2273" s="259" t="s">
        <v>1118</v>
      </c>
      <c r="D2273" s="125"/>
      <c r="E2273" s="205"/>
      <c r="F2273" s="126"/>
      <c r="G2273" s="127"/>
      <c r="H2273" s="230"/>
      <c r="J2273" s="51"/>
      <c r="K2273" s="51"/>
      <c r="L2273" s="51"/>
      <c r="M2273" s="51"/>
      <c r="N2273" s="51"/>
      <c r="O2273" s="51"/>
      <c r="P2273" s="51"/>
    </row>
    <row r="2274" spans="1:16" s="50" customFormat="1">
      <c r="A2274" s="185"/>
      <c r="B2274" s="124"/>
      <c r="C2274" s="259" t="s">
        <v>1119</v>
      </c>
      <c r="D2274" s="125"/>
      <c r="E2274" s="205"/>
      <c r="F2274" s="126"/>
      <c r="G2274" s="127"/>
      <c r="H2274" s="230"/>
      <c r="J2274" s="51"/>
      <c r="K2274" s="51"/>
      <c r="L2274" s="51"/>
      <c r="M2274" s="51"/>
      <c r="N2274" s="51"/>
      <c r="O2274" s="51"/>
      <c r="P2274" s="51"/>
    </row>
    <row r="2275" spans="1:16" s="50" customFormat="1">
      <c r="A2275" s="185"/>
      <c r="B2275" s="124"/>
      <c r="C2275" s="174" t="s">
        <v>1120</v>
      </c>
      <c r="D2275" s="125"/>
      <c r="E2275" s="205"/>
      <c r="F2275" s="126"/>
      <c r="G2275" s="127"/>
      <c r="H2275" s="230"/>
      <c r="J2275" s="51"/>
      <c r="K2275" s="51"/>
      <c r="L2275" s="51"/>
      <c r="M2275" s="51"/>
      <c r="N2275" s="51"/>
      <c r="O2275" s="51"/>
      <c r="P2275" s="51"/>
    </row>
    <row r="2276" spans="1:16" s="50" customFormat="1" ht="15">
      <c r="A2276" s="185"/>
      <c r="B2276" s="124"/>
      <c r="C2276" s="278" t="s">
        <v>1196</v>
      </c>
      <c r="D2276" s="125"/>
      <c r="E2276" s="205"/>
      <c r="F2276" s="126"/>
      <c r="G2276" s="127"/>
      <c r="H2276" s="230"/>
      <c r="J2276" s="51"/>
      <c r="K2276" s="51"/>
      <c r="L2276" s="51"/>
      <c r="M2276" s="51"/>
      <c r="N2276" s="51"/>
      <c r="O2276" s="51"/>
      <c r="P2276" s="51"/>
    </row>
    <row r="2277" spans="1:16" s="50" customFormat="1" ht="28.5">
      <c r="A2277" s="185">
        <v>9</v>
      </c>
      <c r="B2277" s="124">
        <v>2</v>
      </c>
      <c r="C2277" s="99" t="s">
        <v>1145</v>
      </c>
      <c r="D2277" s="125"/>
      <c r="E2277" s="205">
        <v>1</v>
      </c>
      <c r="F2277" s="126" t="s">
        <v>156</v>
      </c>
      <c r="G2277" s="127"/>
      <c r="H2277" s="217">
        <f t="shared" ref="H2277" si="154">+E2277*G2277</f>
        <v>0</v>
      </c>
      <c r="J2277" s="51"/>
      <c r="K2277" s="51"/>
      <c r="L2277" s="51"/>
      <c r="M2277" s="51"/>
      <c r="N2277" s="51"/>
      <c r="O2277" s="51"/>
      <c r="P2277" s="51"/>
    </row>
    <row r="2278" spans="1:16" s="50" customFormat="1" ht="28.5">
      <c r="A2278" s="185"/>
      <c r="B2278" s="124"/>
      <c r="C2278" s="258" t="s">
        <v>1121</v>
      </c>
      <c r="D2278" s="125"/>
      <c r="E2278" s="205"/>
      <c r="F2278" s="126"/>
      <c r="G2278" s="127"/>
      <c r="H2278" s="230"/>
      <c r="J2278" s="51"/>
      <c r="K2278" s="51"/>
      <c r="L2278" s="51"/>
      <c r="M2278" s="51"/>
      <c r="N2278" s="51"/>
      <c r="O2278" s="51"/>
      <c r="P2278" s="51"/>
    </row>
    <row r="2279" spans="1:16" s="50" customFormat="1" ht="28.5">
      <c r="A2279" s="185"/>
      <c r="B2279" s="124"/>
      <c r="C2279" s="258" t="s">
        <v>1122</v>
      </c>
      <c r="D2279" s="125"/>
      <c r="E2279" s="205"/>
      <c r="F2279" s="126"/>
      <c r="G2279" s="127"/>
      <c r="H2279" s="230"/>
      <c r="J2279" s="51"/>
      <c r="K2279" s="51"/>
      <c r="L2279" s="51"/>
      <c r="M2279" s="51"/>
      <c r="N2279" s="51"/>
      <c r="O2279" s="51"/>
      <c r="P2279" s="51"/>
    </row>
    <row r="2280" spans="1:16" s="50" customFormat="1" ht="28.5">
      <c r="A2280" s="185"/>
      <c r="B2280" s="124"/>
      <c r="C2280" s="258" t="s">
        <v>1123</v>
      </c>
      <c r="D2280" s="125"/>
      <c r="E2280" s="205"/>
      <c r="F2280" s="126"/>
      <c r="G2280" s="127"/>
      <c r="H2280" s="230"/>
      <c r="J2280" s="51"/>
      <c r="K2280" s="51"/>
      <c r="L2280" s="51"/>
      <c r="M2280" s="51"/>
      <c r="N2280" s="51"/>
      <c r="O2280" s="51"/>
      <c r="P2280" s="51"/>
    </row>
    <row r="2281" spans="1:16" s="50" customFormat="1">
      <c r="A2281" s="185"/>
      <c r="B2281" s="124"/>
      <c r="C2281" s="258" t="s">
        <v>1124</v>
      </c>
      <c r="D2281" s="125"/>
      <c r="E2281" s="205"/>
      <c r="F2281" s="126"/>
      <c r="G2281" s="127"/>
      <c r="H2281" s="230"/>
      <c r="J2281" s="51"/>
      <c r="K2281" s="51"/>
      <c r="L2281" s="51"/>
      <c r="M2281" s="51"/>
      <c r="N2281" s="51"/>
      <c r="O2281" s="51"/>
      <c r="P2281" s="51"/>
    </row>
    <row r="2282" spans="1:16" s="50" customFormat="1" ht="28.5">
      <c r="A2282" s="185"/>
      <c r="B2282" s="124"/>
      <c r="C2282" s="258" t="s">
        <v>1125</v>
      </c>
      <c r="D2282" s="125"/>
      <c r="E2282" s="205"/>
      <c r="F2282" s="126"/>
      <c r="G2282" s="127"/>
      <c r="H2282" s="230"/>
      <c r="J2282" s="51"/>
      <c r="K2282" s="51"/>
      <c r="L2282" s="51"/>
      <c r="M2282" s="51"/>
      <c r="N2282" s="51"/>
      <c r="O2282" s="51"/>
      <c r="P2282" s="51"/>
    </row>
    <row r="2283" spans="1:16" s="50" customFormat="1">
      <c r="A2283" s="185"/>
      <c r="B2283" s="124"/>
      <c r="C2283" s="258" t="s">
        <v>1126</v>
      </c>
      <c r="D2283" s="125"/>
      <c r="E2283" s="205"/>
      <c r="F2283" s="126"/>
      <c r="G2283" s="127"/>
      <c r="H2283" s="230"/>
      <c r="J2283" s="51"/>
      <c r="K2283" s="51"/>
      <c r="L2283" s="51"/>
      <c r="M2283" s="51"/>
      <c r="N2283" s="51"/>
      <c r="O2283" s="51"/>
      <c r="P2283" s="51"/>
    </row>
    <row r="2284" spans="1:16" s="50" customFormat="1">
      <c r="A2284" s="185"/>
      <c r="B2284" s="124"/>
      <c r="C2284" s="258" t="s">
        <v>1127</v>
      </c>
      <c r="D2284" s="125"/>
      <c r="E2284" s="205"/>
      <c r="F2284" s="126"/>
      <c r="G2284" s="127"/>
      <c r="H2284" s="230"/>
      <c r="J2284" s="51"/>
      <c r="K2284" s="51"/>
      <c r="L2284" s="51"/>
      <c r="M2284" s="51"/>
      <c r="N2284" s="51"/>
      <c r="O2284" s="51"/>
      <c r="P2284" s="51"/>
    </row>
    <row r="2285" spans="1:16" s="50" customFormat="1" ht="15">
      <c r="A2285" s="185"/>
      <c r="B2285" s="124"/>
      <c r="C2285" s="303" t="s">
        <v>1197</v>
      </c>
      <c r="D2285" s="125"/>
      <c r="E2285" s="205"/>
      <c r="F2285" s="126"/>
      <c r="G2285" s="127"/>
      <c r="H2285" s="230"/>
      <c r="J2285" s="51"/>
      <c r="K2285" s="51"/>
      <c r="L2285" s="51"/>
      <c r="M2285" s="51"/>
      <c r="N2285" s="51"/>
      <c r="O2285" s="51"/>
      <c r="P2285" s="51"/>
    </row>
    <row r="2286" spans="1:16" s="50" customFormat="1" ht="28.5">
      <c r="A2286" s="185">
        <v>9</v>
      </c>
      <c r="B2286" s="124">
        <v>3</v>
      </c>
      <c r="C2286" s="99" t="s">
        <v>1146</v>
      </c>
      <c r="D2286" s="125"/>
      <c r="E2286" s="205">
        <v>1</v>
      </c>
      <c r="F2286" s="126" t="s">
        <v>12</v>
      </c>
      <c r="G2286" s="127"/>
      <c r="H2286" s="217">
        <f t="shared" ref="H2286" si="155">+E2286*G2286</f>
        <v>0</v>
      </c>
      <c r="J2286" s="51"/>
      <c r="K2286" s="51"/>
      <c r="L2286" s="51"/>
      <c r="M2286" s="51"/>
      <c r="N2286" s="51"/>
      <c r="O2286" s="51"/>
      <c r="P2286" s="51"/>
    </row>
    <row r="2287" spans="1:16" s="50" customFormat="1" ht="28.5">
      <c r="A2287" s="185"/>
      <c r="B2287" s="124"/>
      <c r="C2287" s="258" t="s">
        <v>1128</v>
      </c>
      <c r="D2287" s="125"/>
      <c r="E2287" s="205"/>
      <c r="F2287" s="126"/>
      <c r="G2287" s="127"/>
      <c r="H2287" s="230"/>
      <c r="J2287" s="51"/>
      <c r="K2287" s="51"/>
      <c r="L2287" s="51"/>
      <c r="M2287" s="51"/>
      <c r="N2287" s="51"/>
      <c r="O2287" s="51"/>
      <c r="P2287" s="51"/>
    </row>
    <row r="2288" spans="1:16" s="50" customFormat="1" ht="28.5">
      <c r="A2288" s="185"/>
      <c r="B2288" s="124"/>
      <c r="C2288" s="258" t="s">
        <v>1147</v>
      </c>
      <c r="D2288" s="125"/>
      <c r="E2288" s="205"/>
      <c r="F2288" s="126"/>
      <c r="G2288" s="127"/>
      <c r="H2288" s="230"/>
      <c r="J2288" s="51"/>
      <c r="K2288" s="51"/>
      <c r="L2288" s="51"/>
      <c r="M2288" s="51"/>
      <c r="N2288" s="51"/>
      <c r="O2288" s="51"/>
      <c r="P2288" s="51"/>
    </row>
    <row r="2289" spans="1:16" s="50" customFormat="1" ht="28.5">
      <c r="A2289" s="185"/>
      <c r="B2289" s="124"/>
      <c r="C2289" s="258" t="s">
        <v>1148</v>
      </c>
      <c r="D2289" s="125"/>
      <c r="E2289" s="205"/>
      <c r="F2289" s="126"/>
      <c r="G2289" s="127"/>
      <c r="H2289" s="230"/>
      <c r="J2289" s="51"/>
      <c r="K2289" s="51"/>
      <c r="L2289" s="51"/>
      <c r="M2289" s="51"/>
      <c r="N2289" s="51"/>
      <c r="O2289" s="51"/>
      <c r="P2289" s="51"/>
    </row>
    <row r="2290" spans="1:16" s="50" customFormat="1">
      <c r="A2290" s="185"/>
      <c r="B2290" s="124"/>
      <c r="C2290" s="258" t="s">
        <v>1149</v>
      </c>
      <c r="D2290" s="125"/>
      <c r="E2290" s="205"/>
      <c r="F2290" s="126"/>
      <c r="G2290" s="127"/>
      <c r="H2290" s="230"/>
      <c r="J2290" s="51"/>
      <c r="K2290" s="51"/>
      <c r="L2290" s="51"/>
      <c r="M2290" s="51"/>
      <c r="N2290" s="51"/>
      <c r="O2290" s="51"/>
      <c r="P2290" s="51"/>
    </row>
    <row r="2291" spans="1:16" s="50" customFormat="1" ht="15">
      <c r="A2291" s="185"/>
      <c r="B2291" s="124"/>
      <c r="C2291" s="303" t="s">
        <v>1198</v>
      </c>
      <c r="D2291" s="125"/>
      <c r="E2291" s="205"/>
      <c r="F2291" s="126"/>
      <c r="G2291" s="127"/>
      <c r="H2291" s="230"/>
      <c r="J2291" s="51"/>
      <c r="K2291" s="51"/>
      <c r="L2291" s="51"/>
      <c r="M2291" s="51"/>
      <c r="N2291" s="51"/>
      <c r="O2291" s="51"/>
      <c r="P2291" s="51"/>
    </row>
    <row r="2292" spans="1:16" s="50" customFormat="1" ht="28.5">
      <c r="A2292" s="185">
        <v>9</v>
      </c>
      <c r="B2292" s="124">
        <v>4</v>
      </c>
      <c r="C2292" s="99" t="s">
        <v>1150</v>
      </c>
      <c r="D2292" s="125"/>
      <c r="E2292" s="205">
        <v>1</v>
      </c>
      <c r="F2292" s="126" t="s">
        <v>12</v>
      </c>
      <c r="G2292" s="127"/>
      <c r="H2292" s="217">
        <f t="shared" ref="H2292" si="156">+E2292*G2292</f>
        <v>0</v>
      </c>
      <c r="J2292" s="51"/>
      <c r="K2292" s="51"/>
      <c r="L2292" s="51"/>
      <c r="M2292" s="51"/>
      <c r="N2292" s="51"/>
      <c r="O2292" s="51"/>
      <c r="P2292" s="51"/>
    </row>
    <row r="2293" spans="1:16" s="50" customFormat="1" ht="28.5">
      <c r="A2293" s="185"/>
      <c r="B2293" s="124"/>
      <c r="C2293" s="258" t="s">
        <v>1129</v>
      </c>
      <c r="D2293" s="125"/>
      <c r="E2293" s="205"/>
      <c r="F2293" s="126"/>
      <c r="G2293" s="127"/>
      <c r="H2293" s="230"/>
      <c r="J2293" s="51"/>
      <c r="K2293" s="51"/>
      <c r="L2293" s="51"/>
      <c r="M2293" s="51"/>
      <c r="N2293" s="51"/>
      <c r="O2293" s="51"/>
      <c r="P2293" s="51"/>
    </row>
    <row r="2294" spans="1:16" s="50" customFormat="1" ht="28.5">
      <c r="A2294" s="185"/>
      <c r="B2294" s="124"/>
      <c r="C2294" s="258" t="s">
        <v>1130</v>
      </c>
      <c r="D2294" s="125"/>
      <c r="E2294" s="205"/>
      <c r="F2294" s="126"/>
      <c r="G2294" s="127"/>
      <c r="H2294" s="230"/>
      <c r="J2294" s="51"/>
      <c r="K2294" s="51"/>
      <c r="L2294" s="51"/>
      <c r="M2294" s="51"/>
      <c r="N2294" s="51"/>
      <c r="O2294" s="51"/>
      <c r="P2294" s="51"/>
    </row>
    <row r="2295" spans="1:16" s="50" customFormat="1" ht="28.5">
      <c r="A2295" s="185"/>
      <c r="B2295" s="124"/>
      <c r="C2295" s="258" t="s">
        <v>1131</v>
      </c>
      <c r="D2295" s="125"/>
      <c r="E2295" s="205"/>
      <c r="F2295" s="126"/>
      <c r="G2295" s="127"/>
      <c r="H2295" s="230"/>
      <c r="J2295" s="51"/>
      <c r="K2295" s="51"/>
      <c r="L2295" s="51"/>
      <c r="M2295" s="51"/>
      <c r="N2295" s="51"/>
      <c r="O2295" s="51"/>
      <c r="P2295" s="51"/>
    </row>
    <row r="2296" spans="1:16" s="50" customFormat="1" ht="28.5">
      <c r="A2296" s="185"/>
      <c r="B2296" s="124"/>
      <c r="C2296" s="258" t="s">
        <v>1132</v>
      </c>
      <c r="D2296" s="125"/>
      <c r="E2296" s="205"/>
      <c r="F2296" s="126"/>
      <c r="G2296" s="127"/>
      <c r="H2296" s="230"/>
      <c r="J2296" s="51"/>
      <c r="K2296" s="51"/>
      <c r="L2296" s="51"/>
      <c r="M2296" s="51"/>
      <c r="N2296" s="51"/>
      <c r="O2296" s="51"/>
      <c r="P2296" s="51"/>
    </row>
    <row r="2297" spans="1:16" s="50" customFormat="1" ht="28.5">
      <c r="A2297" s="185"/>
      <c r="B2297" s="124"/>
      <c r="C2297" s="258" t="s">
        <v>1133</v>
      </c>
      <c r="D2297" s="125"/>
      <c r="E2297" s="205"/>
      <c r="F2297" s="126"/>
      <c r="G2297" s="127"/>
      <c r="H2297" s="230"/>
      <c r="J2297" s="51"/>
      <c r="K2297" s="51"/>
      <c r="L2297" s="51"/>
      <c r="M2297" s="51"/>
      <c r="N2297" s="51"/>
      <c r="O2297" s="51"/>
      <c r="P2297" s="51"/>
    </row>
    <row r="2298" spans="1:16" s="50" customFormat="1" ht="28.5">
      <c r="A2298" s="185"/>
      <c r="B2298" s="124"/>
      <c r="C2298" s="258" t="s">
        <v>1134</v>
      </c>
      <c r="D2298" s="125"/>
      <c r="E2298" s="205"/>
      <c r="F2298" s="126"/>
      <c r="G2298" s="127"/>
      <c r="H2298" s="230"/>
      <c r="J2298" s="51"/>
      <c r="K2298" s="51"/>
      <c r="L2298" s="51"/>
      <c r="M2298" s="51"/>
      <c r="N2298" s="51"/>
      <c r="O2298" s="51"/>
      <c r="P2298" s="51"/>
    </row>
    <row r="2299" spans="1:16" s="50" customFormat="1" ht="28.5">
      <c r="A2299" s="185"/>
      <c r="B2299" s="124"/>
      <c r="C2299" s="258" t="s">
        <v>1135</v>
      </c>
      <c r="D2299" s="125"/>
      <c r="E2299" s="205"/>
      <c r="F2299" s="126"/>
      <c r="G2299" s="127"/>
      <c r="H2299" s="230"/>
      <c r="J2299" s="51"/>
      <c r="K2299" s="51"/>
      <c r="L2299" s="51"/>
      <c r="M2299" s="51"/>
      <c r="N2299" s="51"/>
      <c r="O2299" s="51"/>
      <c r="P2299" s="51"/>
    </row>
    <row r="2300" spans="1:16" s="50" customFormat="1">
      <c r="A2300" s="185"/>
      <c r="B2300" s="124"/>
      <c r="C2300" s="258" t="s">
        <v>1136</v>
      </c>
      <c r="D2300" s="125"/>
      <c r="E2300" s="205"/>
      <c r="F2300" s="126"/>
      <c r="G2300" s="127"/>
      <c r="H2300" s="230"/>
      <c r="J2300" s="51"/>
      <c r="K2300" s="51"/>
      <c r="L2300" s="51"/>
      <c r="M2300" s="51"/>
      <c r="N2300" s="51"/>
      <c r="O2300" s="51"/>
      <c r="P2300" s="51"/>
    </row>
    <row r="2301" spans="1:16" s="50" customFormat="1">
      <c r="A2301" s="185"/>
      <c r="B2301" s="124"/>
      <c r="C2301" s="258"/>
      <c r="D2301" s="125"/>
      <c r="E2301" s="205"/>
      <c r="F2301" s="126"/>
      <c r="G2301" s="127"/>
      <c r="H2301" s="230"/>
      <c r="J2301" s="51"/>
      <c r="K2301" s="51"/>
      <c r="L2301" s="51"/>
      <c r="M2301" s="51"/>
      <c r="N2301" s="51"/>
      <c r="O2301" s="51"/>
      <c r="P2301" s="51"/>
    </row>
    <row r="2302" spans="1:16" s="50" customFormat="1" ht="15" customHeight="1">
      <c r="A2302" s="185">
        <v>9</v>
      </c>
      <c r="B2302" s="124">
        <v>5</v>
      </c>
      <c r="C2302" s="99" t="s">
        <v>1151</v>
      </c>
      <c r="D2302" s="125"/>
      <c r="E2302" s="205">
        <v>1</v>
      </c>
      <c r="F2302" s="126" t="s">
        <v>12</v>
      </c>
      <c r="G2302" s="127"/>
      <c r="H2302" s="217">
        <f t="shared" ref="H2302" si="157">+E2302*G2302</f>
        <v>0</v>
      </c>
      <c r="J2302" s="51"/>
      <c r="K2302" s="51"/>
      <c r="L2302" s="51"/>
      <c r="M2302" s="51"/>
      <c r="N2302" s="51"/>
      <c r="O2302" s="51"/>
      <c r="P2302" s="51"/>
    </row>
    <row r="2303" spans="1:16" s="50" customFormat="1" ht="71.25">
      <c r="A2303" s="185"/>
      <c r="B2303" s="124"/>
      <c r="C2303" s="99" t="s">
        <v>1137</v>
      </c>
      <c r="D2303" s="125"/>
      <c r="E2303" s="205"/>
      <c r="F2303" s="126"/>
      <c r="G2303" s="127"/>
      <c r="H2303" s="230"/>
      <c r="J2303" s="51"/>
      <c r="K2303" s="51"/>
      <c r="L2303" s="51"/>
      <c r="M2303" s="51"/>
      <c r="N2303" s="51"/>
      <c r="O2303" s="51"/>
      <c r="P2303" s="51"/>
    </row>
    <row r="2304" spans="1:16" s="50" customFormat="1">
      <c r="A2304" s="185"/>
      <c r="B2304" s="124"/>
      <c r="C2304" s="99"/>
      <c r="D2304" s="125"/>
      <c r="E2304" s="205"/>
      <c r="F2304" s="126"/>
      <c r="G2304" s="127"/>
      <c r="H2304" s="230"/>
      <c r="J2304" s="51"/>
      <c r="K2304" s="51"/>
      <c r="L2304" s="51"/>
      <c r="M2304" s="51"/>
      <c r="N2304" s="51"/>
      <c r="O2304" s="51"/>
      <c r="P2304" s="51"/>
    </row>
    <row r="2305" spans="1:16" s="50" customFormat="1" ht="91.5" customHeight="1">
      <c r="A2305" s="185">
        <v>9</v>
      </c>
      <c r="B2305" s="124">
        <v>6</v>
      </c>
      <c r="C2305" s="99" t="s">
        <v>1152</v>
      </c>
      <c r="D2305" s="125"/>
      <c r="E2305" s="205">
        <v>1</v>
      </c>
      <c r="F2305" s="126" t="s">
        <v>12</v>
      </c>
      <c r="G2305" s="127"/>
      <c r="H2305" s="217">
        <f t="shared" ref="H2305" si="158">+E2305*G2305</f>
        <v>0</v>
      </c>
      <c r="J2305" s="51"/>
      <c r="K2305" s="51"/>
      <c r="L2305" s="51"/>
      <c r="M2305" s="51"/>
      <c r="N2305" s="51"/>
      <c r="O2305" s="51"/>
      <c r="P2305" s="51"/>
    </row>
    <row r="2306" spans="1:16" s="50" customFormat="1" ht="16.5" customHeight="1">
      <c r="A2306" s="185"/>
      <c r="B2306" s="124"/>
      <c r="C2306" s="99"/>
      <c r="D2306" s="125"/>
      <c r="E2306" s="205"/>
      <c r="F2306" s="126"/>
      <c r="G2306" s="127"/>
      <c r="H2306" s="230"/>
      <c r="J2306" s="51"/>
      <c r="K2306" s="51"/>
      <c r="L2306" s="51"/>
      <c r="M2306" s="51"/>
      <c r="N2306" s="51"/>
      <c r="O2306" s="51"/>
      <c r="P2306" s="51"/>
    </row>
    <row r="2307" spans="1:16" s="50" customFormat="1" ht="57">
      <c r="A2307" s="185">
        <v>9</v>
      </c>
      <c r="B2307" s="124">
        <v>7</v>
      </c>
      <c r="C2307" s="99" t="s">
        <v>1153</v>
      </c>
      <c r="D2307" s="125"/>
      <c r="E2307" s="205">
        <v>1</v>
      </c>
      <c r="F2307" s="126" t="s">
        <v>12</v>
      </c>
      <c r="G2307" s="127"/>
      <c r="H2307" s="217">
        <f t="shared" ref="H2307" si="159">+E2307*G2307</f>
        <v>0</v>
      </c>
      <c r="J2307" s="51"/>
      <c r="K2307" s="51"/>
      <c r="L2307" s="51"/>
      <c r="M2307" s="51"/>
      <c r="N2307" s="51"/>
      <c r="O2307" s="51"/>
      <c r="P2307" s="51"/>
    </row>
    <row r="2308" spans="1:16" s="50" customFormat="1">
      <c r="A2308" s="185"/>
      <c r="B2308" s="124"/>
      <c r="C2308" s="99"/>
      <c r="D2308" s="125"/>
      <c r="E2308" s="205"/>
      <c r="F2308" s="126"/>
      <c r="G2308" s="127"/>
      <c r="H2308" s="230"/>
      <c r="J2308" s="51"/>
      <c r="K2308" s="51"/>
      <c r="L2308" s="51"/>
      <c r="M2308" s="51"/>
      <c r="N2308" s="51"/>
      <c r="O2308" s="51"/>
      <c r="P2308" s="51"/>
    </row>
    <row r="2309" spans="1:16" s="50" customFormat="1" ht="99.75">
      <c r="A2309" s="185">
        <v>9</v>
      </c>
      <c r="B2309" s="124">
        <v>8</v>
      </c>
      <c r="C2309" s="99" t="s">
        <v>1154</v>
      </c>
      <c r="D2309" s="125"/>
      <c r="E2309" s="205"/>
      <c r="F2309" s="126"/>
      <c r="G2309" s="127"/>
      <c r="H2309" s="230"/>
      <c r="J2309" s="51"/>
      <c r="K2309" s="51"/>
      <c r="L2309" s="51"/>
      <c r="M2309" s="51"/>
      <c r="N2309" s="51"/>
      <c r="O2309" s="51"/>
      <c r="P2309" s="51"/>
    </row>
    <row r="2310" spans="1:16" s="50" customFormat="1">
      <c r="A2310" s="185"/>
      <c r="B2310" s="124"/>
      <c r="C2310" s="258" t="s">
        <v>1138</v>
      </c>
      <c r="D2310" s="125"/>
      <c r="E2310" s="205"/>
      <c r="F2310" s="126"/>
      <c r="G2310" s="127"/>
      <c r="H2310" s="230"/>
      <c r="J2310" s="51"/>
      <c r="K2310" s="51"/>
      <c r="L2310" s="51"/>
      <c r="M2310" s="51"/>
      <c r="N2310" s="51"/>
      <c r="O2310" s="51"/>
      <c r="P2310" s="51"/>
    </row>
    <row r="2311" spans="1:16" s="50" customFormat="1">
      <c r="A2311" s="185"/>
      <c r="B2311" s="124"/>
      <c r="C2311" s="258"/>
      <c r="D2311" s="125"/>
      <c r="E2311" s="205"/>
      <c r="F2311" s="126"/>
      <c r="G2311" s="127"/>
      <c r="H2311" s="230"/>
      <c r="J2311" s="51"/>
      <c r="K2311" s="51"/>
      <c r="L2311" s="51"/>
      <c r="M2311" s="51"/>
      <c r="N2311" s="51"/>
      <c r="O2311" s="51"/>
      <c r="P2311" s="51"/>
    </row>
    <row r="2312" spans="1:16" s="50" customFormat="1" ht="28.5">
      <c r="A2312" s="185"/>
      <c r="B2312" s="124"/>
      <c r="C2312" s="99" t="s">
        <v>1155</v>
      </c>
      <c r="D2312" s="125"/>
      <c r="E2312" s="205"/>
      <c r="F2312" s="126"/>
      <c r="G2312" s="127"/>
      <c r="H2312" s="217"/>
      <c r="J2312" s="51"/>
      <c r="K2312" s="51"/>
      <c r="L2312" s="51"/>
      <c r="M2312" s="51"/>
      <c r="N2312" s="51"/>
      <c r="O2312" s="51"/>
      <c r="P2312" s="51"/>
    </row>
    <row r="2313" spans="1:16" s="50" customFormat="1">
      <c r="A2313" s="185"/>
      <c r="B2313" s="124"/>
      <c r="C2313" s="99" t="s">
        <v>1156</v>
      </c>
      <c r="D2313" s="125"/>
      <c r="E2313" s="205"/>
      <c r="F2313" s="126"/>
      <c r="G2313" s="127"/>
      <c r="H2313" s="230"/>
      <c r="J2313" s="51"/>
      <c r="K2313" s="51"/>
      <c r="L2313" s="51"/>
      <c r="M2313" s="51"/>
      <c r="N2313" s="51"/>
      <c r="O2313" s="51"/>
      <c r="P2313" s="51"/>
    </row>
    <row r="2314" spans="1:16" s="50" customFormat="1" ht="15" customHeight="1">
      <c r="A2314" s="185"/>
      <c r="B2314" s="124"/>
      <c r="C2314" s="258" t="s">
        <v>1139</v>
      </c>
      <c r="D2314" s="125"/>
      <c r="E2314" s="205"/>
      <c r="F2314" s="126"/>
      <c r="G2314" s="127"/>
      <c r="H2314" s="230"/>
      <c r="J2314" s="51"/>
      <c r="K2314" s="51"/>
      <c r="L2314" s="51"/>
      <c r="M2314" s="51"/>
      <c r="N2314" s="51"/>
      <c r="O2314" s="51"/>
      <c r="P2314" s="51"/>
    </row>
    <row r="2315" spans="1:16" s="50" customFormat="1">
      <c r="A2315" s="185"/>
      <c r="B2315" s="124"/>
      <c r="C2315" s="258" t="s">
        <v>1140</v>
      </c>
      <c r="D2315" s="125"/>
      <c r="E2315" s="205"/>
      <c r="F2315" s="126"/>
      <c r="G2315" s="127"/>
      <c r="H2315" s="230"/>
      <c r="J2315" s="51"/>
      <c r="K2315" s="51"/>
      <c r="L2315" s="51"/>
      <c r="M2315" s="51"/>
      <c r="N2315" s="51"/>
      <c r="O2315" s="51"/>
      <c r="P2315" s="51"/>
    </row>
    <row r="2316" spans="1:16" s="50" customFormat="1" ht="15.75" customHeight="1">
      <c r="A2316" s="185"/>
      <c r="B2316" s="124"/>
      <c r="C2316" s="258" t="s">
        <v>1141</v>
      </c>
      <c r="D2316" s="125"/>
      <c r="E2316" s="205"/>
      <c r="F2316" s="126"/>
      <c r="G2316" s="127"/>
      <c r="H2316" s="230"/>
      <c r="J2316" s="51"/>
      <c r="K2316" s="51"/>
      <c r="L2316" s="51"/>
      <c r="M2316" s="51"/>
      <c r="N2316" s="51"/>
      <c r="O2316" s="51"/>
      <c r="P2316" s="51"/>
    </row>
    <row r="2317" spans="1:16" s="50" customFormat="1">
      <c r="A2317" s="185"/>
      <c r="B2317" s="124"/>
      <c r="C2317" s="258" t="s">
        <v>1142</v>
      </c>
      <c r="D2317" s="125"/>
      <c r="E2317" s="205"/>
      <c r="F2317" s="126"/>
      <c r="G2317" s="127"/>
      <c r="H2317" s="230"/>
      <c r="J2317" s="51"/>
      <c r="K2317" s="51"/>
      <c r="L2317" s="51"/>
      <c r="M2317" s="51"/>
      <c r="N2317" s="51"/>
      <c r="O2317" s="51"/>
      <c r="P2317" s="51"/>
    </row>
    <row r="2318" spans="1:16" s="50" customFormat="1" ht="28.5">
      <c r="A2318" s="185"/>
      <c r="B2318" s="124"/>
      <c r="C2318" s="99" t="s">
        <v>1157</v>
      </c>
      <c r="D2318" s="125"/>
      <c r="E2318" s="205"/>
      <c r="F2318" s="126"/>
      <c r="G2318" s="127"/>
      <c r="H2318" s="230"/>
      <c r="J2318" s="51"/>
      <c r="K2318" s="51"/>
      <c r="L2318" s="51"/>
      <c r="M2318" s="51"/>
      <c r="N2318" s="51"/>
      <c r="O2318" s="51"/>
      <c r="P2318" s="51"/>
    </row>
    <row r="2319" spans="1:16" s="50" customFormat="1">
      <c r="A2319" s="185"/>
      <c r="B2319" s="124"/>
      <c r="C2319" s="99"/>
      <c r="D2319" s="125"/>
      <c r="E2319" s="205"/>
      <c r="F2319" s="126"/>
      <c r="G2319" s="127"/>
      <c r="H2319" s="230"/>
      <c r="J2319" s="51"/>
      <c r="K2319" s="51"/>
      <c r="L2319" s="51"/>
      <c r="M2319" s="51"/>
      <c r="N2319" s="51"/>
      <c r="O2319" s="51"/>
      <c r="P2319" s="51"/>
    </row>
    <row r="2320" spans="1:16" s="50" customFormat="1" ht="28.5">
      <c r="A2320" s="185">
        <v>9</v>
      </c>
      <c r="B2320" s="124">
        <v>9</v>
      </c>
      <c r="C2320" s="258" t="s">
        <v>1143</v>
      </c>
      <c r="D2320" s="125"/>
      <c r="E2320" s="205">
        <v>1</v>
      </c>
      <c r="F2320" s="126" t="s">
        <v>12</v>
      </c>
      <c r="G2320" s="127"/>
      <c r="H2320" s="217">
        <f t="shared" ref="H2320" si="160">+E2320*G2320</f>
        <v>0</v>
      </c>
      <c r="J2320" s="51"/>
      <c r="K2320" s="51"/>
      <c r="L2320" s="51"/>
      <c r="M2320" s="51"/>
      <c r="N2320" s="51"/>
      <c r="O2320" s="51"/>
      <c r="P2320" s="51"/>
    </row>
    <row r="2321" spans="1:16" s="50" customFormat="1">
      <c r="A2321" s="185"/>
      <c r="B2321" s="124"/>
      <c r="C2321" s="258" t="s">
        <v>1144</v>
      </c>
      <c r="D2321" s="125"/>
      <c r="E2321" s="205"/>
      <c r="F2321" s="126"/>
      <c r="G2321" s="127"/>
      <c r="H2321" s="230"/>
      <c r="J2321" s="51"/>
      <c r="K2321" s="51"/>
      <c r="L2321" s="51"/>
      <c r="M2321" s="51"/>
      <c r="N2321" s="51"/>
      <c r="O2321" s="51"/>
      <c r="P2321" s="51"/>
    </row>
    <row r="2322" spans="1:16" s="50" customFormat="1" ht="28.5">
      <c r="A2322" s="185">
        <v>9</v>
      </c>
      <c r="B2322" s="124">
        <v>10</v>
      </c>
      <c r="C2322" s="99" t="s">
        <v>1158</v>
      </c>
      <c r="D2322" s="125"/>
      <c r="E2322" s="205">
        <v>1</v>
      </c>
      <c r="F2322" s="126" t="s">
        <v>12</v>
      </c>
      <c r="G2322" s="127"/>
      <c r="H2322" s="217">
        <f t="shared" ref="H2322" si="161">+E2322*G2322</f>
        <v>0</v>
      </c>
      <c r="J2322" s="51"/>
      <c r="K2322" s="51"/>
      <c r="L2322" s="51"/>
      <c r="M2322" s="51"/>
      <c r="N2322" s="51"/>
      <c r="O2322" s="51"/>
      <c r="P2322" s="51"/>
    </row>
    <row r="2323" spans="1:16" s="50" customFormat="1">
      <c r="A2323" s="185"/>
      <c r="B2323" s="124"/>
      <c r="C2323" s="99"/>
      <c r="D2323" s="125"/>
      <c r="E2323" s="205"/>
      <c r="F2323" s="126"/>
      <c r="G2323" s="127"/>
      <c r="H2323" s="230"/>
      <c r="J2323" s="51"/>
      <c r="K2323" s="51"/>
      <c r="L2323" s="51"/>
      <c r="M2323" s="51"/>
      <c r="N2323" s="51"/>
      <c r="O2323" s="51"/>
      <c r="P2323" s="51"/>
    </row>
    <row r="2324" spans="1:16" s="50" customFormat="1">
      <c r="A2324" s="185">
        <v>9</v>
      </c>
      <c r="B2324" s="124">
        <v>11</v>
      </c>
      <c r="C2324" s="99" t="s">
        <v>1159</v>
      </c>
      <c r="D2324" s="125"/>
      <c r="E2324" s="205">
        <v>1</v>
      </c>
      <c r="F2324" s="126" t="s">
        <v>12</v>
      </c>
      <c r="G2324" s="127"/>
      <c r="H2324" s="217">
        <f t="shared" ref="H2324" si="162">+E2324*G2324</f>
        <v>0</v>
      </c>
      <c r="J2324" s="51"/>
      <c r="K2324" s="51"/>
      <c r="L2324" s="51"/>
      <c r="M2324" s="51"/>
      <c r="N2324" s="51"/>
      <c r="O2324" s="51"/>
      <c r="P2324" s="51"/>
    </row>
    <row r="2325" spans="1:16" s="50" customFormat="1">
      <c r="A2325" s="185"/>
      <c r="B2325" s="124"/>
      <c r="C2325" s="258"/>
      <c r="D2325" s="125"/>
      <c r="E2325" s="205"/>
      <c r="F2325" s="126"/>
      <c r="G2325" s="127"/>
      <c r="H2325" s="230"/>
      <c r="J2325" s="51"/>
      <c r="K2325" s="51"/>
      <c r="L2325" s="51"/>
      <c r="M2325" s="51"/>
      <c r="N2325" s="51"/>
      <c r="O2325" s="51"/>
      <c r="P2325" s="51"/>
    </row>
    <row r="2326" spans="1:16" s="50" customFormat="1" ht="28.5">
      <c r="A2326" s="185">
        <v>9</v>
      </c>
      <c r="B2326" s="124">
        <v>12</v>
      </c>
      <c r="C2326" s="279" t="s">
        <v>1160</v>
      </c>
      <c r="D2326" s="125"/>
      <c r="E2326" s="205">
        <v>1</v>
      </c>
      <c r="F2326" s="126" t="s">
        <v>12</v>
      </c>
      <c r="G2326" s="127"/>
      <c r="H2326" s="217">
        <f t="shared" ref="H2326" si="163">+E2326*G2326</f>
        <v>0</v>
      </c>
      <c r="J2326" s="51"/>
      <c r="K2326" s="51"/>
      <c r="L2326" s="51"/>
      <c r="M2326" s="51"/>
      <c r="N2326" s="51"/>
      <c r="O2326" s="51"/>
      <c r="P2326" s="51"/>
    </row>
    <row r="2327" spans="1:16" s="50" customFormat="1">
      <c r="A2327" s="185"/>
      <c r="B2327" s="124"/>
      <c r="C2327" s="125"/>
      <c r="D2327" s="125"/>
      <c r="E2327" s="205"/>
      <c r="F2327" s="126"/>
      <c r="G2327" s="127"/>
      <c r="H2327" s="230"/>
      <c r="J2327" s="51"/>
      <c r="K2327" s="51"/>
      <c r="L2327" s="51"/>
      <c r="M2327" s="51"/>
      <c r="N2327" s="51"/>
      <c r="O2327" s="51"/>
      <c r="P2327" s="51"/>
    </row>
    <row r="2328" spans="1:16" s="50" customFormat="1" ht="15" thickBot="1">
      <c r="A2328" s="116">
        <v>9</v>
      </c>
      <c r="B2328" s="90"/>
      <c r="C2328" s="267" t="s">
        <v>155</v>
      </c>
      <c r="D2328" s="91"/>
      <c r="E2328" s="198"/>
      <c r="F2328" s="117"/>
      <c r="G2328" s="118"/>
      <c r="H2328" s="92">
        <f>SUM(H2267:H2327)</f>
        <v>0</v>
      </c>
      <c r="J2328" s="51"/>
      <c r="K2328" s="51"/>
      <c r="L2328" s="51"/>
      <c r="M2328" s="51"/>
      <c r="N2328" s="51"/>
      <c r="O2328" s="51"/>
      <c r="P2328" s="51"/>
    </row>
    <row r="2329" spans="1:16" ht="15" thickTop="1">
      <c r="H2329" s="216"/>
    </row>
    <row r="2330" spans="1:16" s="50" customFormat="1">
      <c r="A2330" s="93">
        <v>10</v>
      </c>
      <c r="B2330" s="85"/>
      <c r="C2330" s="163" t="s">
        <v>89</v>
      </c>
      <c r="D2330" s="163"/>
      <c r="E2330" s="212"/>
      <c r="F2330" s="164"/>
      <c r="G2330" s="165"/>
      <c r="H2330" s="237"/>
      <c r="J2330" s="51"/>
      <c r="K2330" s="51"/>
      <c r="L2330" s="51"/>
      <c r="M2330" s="51"/>
      <c r="N2330" s="51"/>
      <c r="O2330" s="51"/>
      <c r="P2330" s="51"/>
    </row>
    <row r="2331" spans="1:16" s="50" customFormat="1">
      <c r="A2331" s="185"/>
      <c r="B2331" s="124"/>
      <c r="C2331" s="125"/>
      <c r="D2331" s="125"/>
      <c r="E2331" s="205"/>
      <c r="F2331" s="126"/>
      <c r="G2331" s="127"/>
      <c r="H2331" s="230"/>
      <c r="J2331" s="51"/>
      <c r="K2331" s="51"/>
      <c r="L2331" s="51"/>
      <c r="M2331" s="51"/>
      <c r="N2331" s="51"/>
      <c r="O2331" s="51"/>
      <c r="P2331" s="51"/>
    </row>
    <row r="2332" spans="1:16" s="50" customFormat="1">
      <c r="A2332" s="166">
        <f>+$A$2330</f>
        <v>10</v>
      </c>
      <c r="B2332" s="43">
        <v>1</v>
      </c>
      <c r="C2332" s="45" t="s">
        <v>150</v>
      </c>
      <c r="D2332" s="45"/>
      <c r="E2332" s="48">
        <v>1</v>
      </c>
      <c r="F2332" s="47" t="s">
        <v>50</v>
      </c>
      <c r="G2332" s="80"/>
      <c r="H2332" s="217">
        <f t="shared" ref="H2332:H2338" si="164">+E2332*G2332</f>
        <v>0</v>
      </c>
      <c r="J2332" s="51"/>
      <c r="K2332" s="51"/>
      <c r="L2332" s="51"/>
      <c r="M2332" s="51"/>
      <c r="N2332" s="51"/>
      <c r="O2332" s="51"/>
      <c r="P2332" s="51"/>
    </row>
    <row r="2333" spans="1:16" s="50" customFormat="1">
      <c r="A2333" s="166"/>
      <c r="B2333" s="43"/>
      <c r="C2333" s="45"/>
      <c r="D2333" s="45"/>
      <c r="E2333" s="48"/>
      <c r="F2333" s="242"/>
      <c r="G2333" s="80"/>
      <c r="H2333" s="217"/>
      <c r="J2333" s="51"/>
      <c r="K2333" s="51"/>
      <c r="L2333" s="51"/>
      <c r="M2333" s="51"/>
      <c r="N2333" s="51"/>
      <c r="O2333" s="51"/>
      <c r="P2333" s="51"/>
    </row>
    <row r="2334" spans="1:16" s="50" customFormat="1">
      <c r="A2334" s="166">
        <f>+$A$2330</f>
        <v>10</v>
      </c>
      <c r="B2334" s="43">
        <v>2</v>
      </c>
      <c r="C2334" s="45" t="s">
        <v>151</v>
      </c>
      <c r="D2334" s="45"/>
      <c r="E2334" s="48">
        <v>1</v>
      </c>
      <c r="F2334" s="47" t="s">
        <v>50</v>
      </c>
      <c r="G2334" s="80"/>
      <c r="H2334" s="217">
        <f t="shared" si="164"/>
        <v>0</v>
      </c>
      <c r="J2334" s="51"/>
      <c r="K2334" s="51"/>
      <c r="L2334" s="51"/>
      <c r="M2334" s="51"/>
      <c r="N2334" s="51"/>
      <c r="O2334" s="51"/>
      <c r="P2334" s="51"/>
    </row>
    <row r="2335" spans="1:16" s="50" customFormat="1">
      <c r="A2335" s="166"/>
      <c r="B2335" s="43"/>
      <c r="C2335" s="45"/>
      <c r="D2335" s="45"/>
      <c r="E2335" s="48"/>
      <c r="F2335" s="242"/>
      <c r="G2335" s="80"/>
      <c r="H2335" s="217"/>
      <c r="J2335" s="51"/>
      <c r="K2335" s="51"/>
      <c r="L2335" s="51"/>
      <c r="M2335" s="51"/>
      <c r="N2335" s="51"/>
      <c r="O2335" s="51"/>
      <c r="P2335" s="51"/>
    </row>
    <row r="2336" spans="1:16" s="50" customFormat="1">
      <c r="A2336" s="166">
        <f>+$A$2330</f>
        <v>10</v>
      </c>
      <c r="B2336" s="43">
        <v>3</v>
      </c>
      <c r="C2336" s="45" t="s">
        <v>152</v>
      </c>
      <c r="D2336" s="45"/>
      <c r="E2336" s="48">
        <v>1</v>
      </c>
      <c r="F2336" s="47" t="s">
        <v>50</v>
      </c>
      <c r="G2336" s="80"/>
      <c r="H2336" s="217">
        <f>+E2336*G2336</f>
        <v>0</v>
      </c>
      <c r="J2336" s="51"/>
      <c r="K2336" s="51"/>
      <c r="L2336" s="51"/>
      <c r="M2336" s="51"/>
      <c r="N2336" s="51"/>
      <c r="O2336" s="51"/>
      <c r="P2336" s="51"/>
    </row>
    <row r="2337" spans="1:258" s="50" customFormat="1">
      <c r="A2337" s="166"/>
      <c r="B2337" s="43"/>
      <c r="C2337" s="45"/>
      <c r="D2337" s="45"/>
      <c r="E2337" s="48"/>
      <c r="F2337" s="47"/>
      <c r="G2337" s="80"/>
      <c r="H2337" s="217"/>
      <c r="J2337" s="51"/>
      <c r="K2337" s="51"/>
      <c r="L2337" s="51"/>
      <c r="M2337" s="51"/>
      <c r="N2337" s="51"/>
      <c r="O2337" s="51"/>
      <c r="P2337" s="51"/>
    </row>
    <row r="2338" spans="1:258" s="50" customFormat="1">
      <c r="A2338" s="166">
        <f>+$A$2330</f>
        <v>10</v>
      </c>
      <c r="B2338" s="43">
        <v>4</v>
      </c>
      <c r="C2338" s="45" t="s">
        <v>1199</v>
      </c>
      <c r="D2338" s="45"/>
      <c r="E2338" s="48">
        <v>1</v>
      </c>
      <c r="F2338" s="47" t="s">
        <v>50</v>
      </c>
      <c r="G2338" s="80"/>
      <c r="H2338" s="217">
        <f t="shared" si="164"/>
        <v>0</v>
      </c>
      <c r="J2338" s="51"/>
      <c r="K2338" s="51"/>
      <c r="L2338" s="51"/>
      <c r="M2338" s="51"/>
      <c r="N2338" s="51"/>
      <c r="O2338" s="51"/>
      <c r="P2338" s="51"/>
    </row>
    <row r="2339" spans="1:258" s="50" customFormat="1">
      <c r="A2339" s="166"/>
      <c r="B2339" s="44"/>
      <c r="C2339" s="45"/>
      <c r="D2339" s="45"/>
      <c r="E2339" s="48"/>
      <c r="F2339" s="47"/>
      <c r="G2339" s="80"/>
      <c r="H2339" s="217"/>
      <c r="J2339" s="42"/>
      <c r="K2339" s="42"/>
      <c r="L2339" s="42"/>
      <c r="M2339" s="42"/>
      <c r="N2339" s="42"/>
      <c r="O2339" s="42"/>
      <c r="P2339" s="42"/>
      <c r="Q2339" s="41"/>
      <c r="R2339" s="41"/>
      <c r="S2339" s="41"/>
      <c r="T2339" s="41"/>
      <c r="U2339" s="41"/>
      <c r="V2339" s="41"/>
      <c r="W2339" s="41"/>
      <c r="X2339" s="41"/>
      <c r="Y2339" s="41"/>
      <c r="Z2339" s="41"/>
      <c r="AA2339" s="41"/>
      <c r="AB2339" s="41"/>
      <c r="AC2339" s="41"/>
      <c r="AD2339" s="41"/>
      <c r="AE2339" s="41"/>
      <c r="AF2339" s="41"/>
      <c r="AG2339" s="41"/>
      <c r="AH2339" s="41"/>
      <c r="AI2339" s="41"/>
      <c r="AJ2339" s="41"/>
      <c r="AK2339" s="41"/>
      <c r="AL2339" s="41"/>
      <c r="AM2339" s="41"/>
      <c r="AN2339" s="41"/>
      <c r="AO2339" s="41"/>
      <c r="AP2339" s="41"/>
      <c r="AQ2339" s="41"/>
      <c r="AR2339" s="41"/>
      <c r="AS2339" s="41"/>
      <c r="AT2339" s="41"/>
      <c r="AU2339" s="41"/>
      <c r="AV2339" s="41"/>
      <c r="AW2339" s="41"/>
      <c r="AX2339" s="41"/>
      <c r="AY2339" s="41"/>
      <c r="AZ2339" s="41"/>
      <c r="BA2339" s="41"/>
      <c r="BB2339" s="41"/>
      <c r="BC2339" s="41"/>
      <c r="BD2339" s="41"/>
      <c r="BE2339" s="41"/>
      <c r="BF2339" s="41"/>
      <c r="BG2339" s="41"/>
      <c r="BH2339" s="41"/>
      <c r="BI2339" s="41"/>
      <c r="BJ2339" s="41"/>
      <c r="BK2339" s="41"/>
      <c r="BL2339" s="41"/>
      <c r="BM2339" s="41"/>
      <c r="BN2339" s="41"/>
      <c r="BO2339" s="41"/>
      <c r="BP2339" s="41"/>
      <c r="BQ2339" s="41"/>
      <c r="BR2339" s="41"/>
      <c r="BS2339" s="41"/>
      <c r="BT2339" s="41"/>
      <c r="BU2339" s="41"/>
      <c r="BV2339" s="41"/>
      <c r="BW2339" s="41"/>
      <c r="BX2339" s="41"/>
      <c r="BY2339" s="41"/>
      <c r="BZ2339" s="41"/>
      <c r="CA2339" s="41"/>
      <c r="CB2339" s="41"/>
      <c r="CC2339" s="41"/>
      <c r="CD2339" s="41"/>
      <c r="CE2339" s="41"/>
      <c r="CF2339" s="41"/>
      <c r="CG2339" s="41"/>
      <c r="CH2339" s="41"/>
      <c r="CI2339" s="41"/>
      <c r="CJ2339" s="41"/>
      <c r="CK2339" s="41"/>
      <c r="CL2339" s="41"/>
      <c r="CM2339" s="41"/>
      <c r="CN2339" s="41"/>
      <c r="CO2339" s="41"/>
      <c r="CP2339" s="41"/>
      <c r="CQ2339" s="41"/>
      <c r="CR2339" s="41"/>
      <c r="CS2339" s="41"/>
      <c r="CT2339" s="41"/>
      <c r="CU2339" s="41"/>
      <c r="CV2339" s="41"/>
      <c r="CW2339" s="41"/>
      <c r="CX2339" s="41"/>
      <c r="CY2339" s="41"/>
      <c r="CZ2339" s="41"/>
      <c r="DA2339" s="41"/>
      <c r="DB2339" s="41"/>
      <c r="DC2339" s="41"/>
      <c r="DD2339" s="41"/>
      <c r="DE2339" s="41"/>
      <c r="DF2339" s="41"/>
      <c r="DG2339" s="41"/>
      <c r="DH2339" s="41"/>
      <c r="DI2339" s="41"/>
      <c r="DJ2339" s="41"/>
      <c r="DK2339" s="41"/>
      <c r="DL2339" s="41"/>
      <c r="DM2339" s="41"/>
      <c r="DN2339" s="41"/>
      <c r="DO2339" s="41"/>
      <c r="DP2339" s="41"/>
      <c r="DQ2339" s="41"/>
      <c r="DR2339" s="41"/>
      <c r="DS2339" s="41"/>
      <c r="DT2339" s="41"/>
      <c r="DU2339" s="41"/>
      <c r="DV2339" s="41"/>
      <c r="DW2339" s="41"/>
      <c r="DX2339" s="41"/>
      <c r="DY2339" s="41"/>
      <c r="DZ2339" s="41"/>
      <c r="EA2339" s="41"/>
      <c r="EB2339" s="41"/>
      <c r="EC2339" s="41"/>
      <c r="ED2339" s="41"/>
      <c r="EE2339" s="41"/>
      <c r="EF2339" s="41"/>
      <c r="EG2339" s="41"/>
      <c r="EH2339" s="41"/>
      <c r="EI2339" s="41"/>
      <c r="EJ2339" s="41"/>
      <c r="EK2339" s="41"/>
      <c r="EL2339" s="41"/>
      <c r="EM2339" s="41"/>
      <c r="EN2339" s="41"/>
      <c r="EO2339" s="41"/>
      <c r="EP2339" s="41"/>
      <c r="EQ2339" s="41"/>
      <c r="ER2339" s="41"/>
      <c r="ES2339" s="41"/>
      <c r="ET2339" s="41"/>
      <c r="EU2339" s="41"/>
      <c r="EV2339" s="41"/>
      <c r="EW2339" s="41"/>
      <c r="EX2339" s="41"/>
      <c r="EY2339" s="41"/>
      <c r="EZ2339" s="41"/>
      <c r="FA2339" s="41"/>
      <c r="FB2339" s="41"/>
      <c r="FC2339" s="41"/>
      <c r="FD2339" s="41"/>
      <c r="FE2339" s="41"/>
      <c r="FF2339" s="41"/>
      <c r="FG2339" s="41"/>
      <c r="FH2339" s="41"/>
      <c r="FI2339" s="41"/>
      <c r="FJ2339" s="41"/>
      <c r="FK2339" s="41"/>
      <c r="FL2339" s="41"/>
      <c r="FM2339" s="41"/>
      <c r="FN2339" s="41"/>
      <c r="FO2339" s="41"/>
      <c r="FP2339" s="41"/>
      <c r="FQ2339" s="41"/>
      <c r="FR2339" s="41"/>
      <c r="FS2339" s="41"/>
      <c r="FT2339" s="41"/>
      <c r="FU2339" s="41"/>
      <c r="FV2339" s="41"/>
      <c r="FW2339" s="41"/>
      <c r="FX2339" s="41"/>
      <c r="FY2339" s="41"/>
      <c r="FZ2339" s="41"/>
      <c r="GA2339" s="41"/>
      <c r="GB2339" s="41"/>
      <c r="GC2339" s="41"/>
      <c r="GD2339" s="41"/>
      <c r="GE2339" s="41"/>
      <c r="GF2339" s="41"/>
      <c r="GG2339" s="41"/>
      <c r="GH2339" s="41"/>
      <c r="GI2339" s="41"/>
      <c r="GJ2339" s="41"/>
      <c r="GK2339" s="41"/>
      <c r="GL2339" s="41"/>
      <c r="GM2339" s="41"/>
      <c r="GN2339" s="41"/>
      <c r="GO2339" s="41"/>
      <c r="GP2339" s="41"/>
      <c r="GQ2339" s="41"/>
      <c r="GR2339" s="41"/>
      <c r="GS2339" s="41"/>
      <c r="GT2339" s="41"/>
      <c r="GU2339" s="41"/>
      <c r="GV2339" s="41"/>
      <c r="GW2339" s="41"/>
      <c r="GX2339" s="41"/>
      <c r="GY2339" s="41"/>
      <c r="GZ2339" s="41"/>
      <c r="HA2339" s="41"/>
      <c r="HB2339" s="41"/>
      <c r="HC2339" s="41"/>
      <c r="HD2339" s="41"/>
      <c r="HE2339" s="41"/>
      <c r="HF2339" s="41"/>
      <c r="HG2339" s="41"/>
      <c r="HH2339" s="41"/>
      <c r="HI2339" s="41"/>
      <c r="HJ2339" s="41"/>
      <c r="HK2339" s="41"/>
      <c r="HL2339" s="41"/>
      <c r="HM2339" s="41"/>
      <c r="HN2339" s="41"/>
      <c r="HO2339" s="41"/>
      <c r="HP2339" s="41"/>
      <c r="HQ2339" s="41"/>
      <c r="HR2339" s="41"/>
      <c r="HS2339" s="41"/>
      <c r="HT2339" s="41"/>
      <c r="HU2339" s="41"/>
      <c r="HV2339" s="41"/>
      <c r="HW2339" s="41"/>
      <c r="HX2339" s="41"/>
      <c r="HY2339" s="41"/>
      <c r="HZ2339" s="41"/>
      <c r="IA2339" s="41"/>
      <c r="IB2339" s="41"/>
      <c r="IC2339" s="41"/>
      <c r="ID2339" s="41"/>
      <c r="IE2339" s="41"/>
      <c r="IF2339" s="41"/>
      <c r="IG2339" s="41"/>
      <c r="IH2339" s="41"/>
      <c r="II2339" s="41"/>
      <c r="IJ2339" s="41"/>
      <c r="IK2339" s="41"/>
      <c r="IL2339" s="41"/>
      <c r="IM2339" s="41"/>
      <c r="IN2339" s="41"/>
      <c r="IO2339" s="41"/>
      <c r="IP2339" s="41"/>
      <c r="IQ2339" s="41"/>
      <c r="IR2339" s="41"/>
      <c r="IS2339" s="41"/>
      <c r="IT2339" s="41"/>
      <c r="IU2339" s="41"/>
      <c r="IV2339" s="41"/>
      <c r="IW2339" s="41"/>
      <c r="IX2339" s="41"/>
    </row>
    <row r="2340" spans="1:258" s="50" customFormat="1" ht="15" thickBot="1">
      <c r="A2340" s="116">
        <v>10</v>
      </c>
      <c r="B2340" s="90"/>
      <c r="C2340" s="267" t="s">
        <v>153</v>
      </c>
      <c r="D2340" s="91"/>
      <c r="E2340" s="198"/>
      <c r="F2340" s="117"/>
      <c r="G2340" s="118"/>
      <c r="H2340" s="92">
        <f>SUM(H2332:H2339)</f>
        <v>0</v>
      </c>
      <c r="J2340" s="51"/>
      <c r="K2340" s="51"/>
      <c r="L2340" s="51"/>
      <c r="M2340" s="51"/>
      <c r="N2340" s="51"/>
      <c r="O2340" s="51"/>
      <c r="P2340" s="51"/>
    </row>
    <row r="2341" spans="1:258" ht="15" thickTop="1">
      <c r="H2341" s="216"/>
    </row>
    <row r="2342" spans="1:258">
      <c r="H2342" s="216"/>
    </row>
    <row r="2343" spans="1:258">
      <c r="H2343" s="216"/>
    </row>
    <row r="2344" spans="1:258">
      <c r="H2344" s="216"/>
    </row>
    <row r="2345" spans="1:258">
      <c r="H2345" s="216"/>
    </row>
    <row r="2346" spans="1:258">
      <c r="H2346" s="216"/>
    </row>
    <row r="2347" spans="1:258">
      <c r="H2347" s="216"/>
    </row>
    <row r="2348" spans="1:258">
      <c r="H2348" s="216"/>
    </row>
    <row r="2349" spans="1:258">
      <c r="H2349" s="216"/>
    </row>
    <row r="2350" spans="1:258">
      <c r="H2350" s="216"/>
    </row>
    <row r="2351" spans="1:258">
      <c r="H2351" s="216"/>
    </row>
    <row r="2352" spans="1:258">
      <c r="H2352" s="216"/>
    </row>
    <row r="2353" spans="8:8">
      <c r="H2353" s="216"/>
    </row>
    <row r="2354" spans="8:8">
      <c r="H2354" s="216"/>
    </row>
    <row r="2355" spans="8:8">
      <c r="H2355" s="216"/>
    </row>
    <row r="2356" spans="8:8">
      <c r="H2356" s="216"/>
    </row>
    <row r="2357" spans="8:8">
      <c r="H2357" s="216"/>
    </row>
    <row r="2358" spans="8:8">
      <c r="H2358" s="216"/>
    </row>
    <row r="2359" spans="8:8">
      <c r="H2359" s="216"/>
    </row>
    <row r="2360" spans="8:8">
      <c r="H2360" s="216"/>
    </row>
    <row r="2361" spans="8:8">
      <c r="H2361" s="216"/>
    </row>
    <row r="2362" spans="8:8">
      <c r="H2362" s="216"/>
    </row>
    <row r="2363" spans="8:8">
      <c r="H2363" s="216"/>
    </row>
    <row r="2364" spans="8:8">
      <c r="H2364" s="216"/>
    </row>
    <row r="2365" spans="8:8">
      <c r="H2365" s="216"/>
    </row>
    <row r="2366" spans="8:8">
      <c r="H2366" s="216"/>
    </row>
    <row r="2367" spans="8:8">
      <c r="H2367" s="216"/>
    </row>
    <row r="2368" spans="8:8">
      <c r="H2368" s="216"/>
    </row>
    <row r="2369" spans="8:8">
      <c r="H2369" s="216"/>
    </row>
    <row r="2370" spans="8:8">
      <c r="H2370" s="216"/>
    </row>
    <row r="2371" spans="8:8">
      <c r="H2371" s="216"/>
    </row>
    <row r="2372" spans="8:8">
      <c r="H2372" s="216"/>
    </row>
    <row r="2373" spans="8:8">
      <c r="H2373" s="216"/>
    </row>
    <row r="2374" spans="8:8">
      <c r="H2374" s="216"/>
    </row>
    <row r="2375" spans="8:8">
      <c r="H2375" s="216"/>
    </row>
    <row r="2376" spans="8:8">
      <c r="H2376" s="216"/>
    </row>
    <row r="2377" spans="8:8">
      <c r="H2377" s="216"/>
    </row>
    <row r="2378" spans="8:8">
      <c r="H2378" s="216"/>
    </row>
    <row r="2379" spans="8:8">
      <c r="H2379" s="216"/>
    </row>
    <row r="2380" spans="8:8">
      <c r="H2380" s="216"/>
    </row>
    <row r="2381" spans="8:8">
      <c r="H2381" s="216"/>
    </row>
    <row r="2382" spans="8:8">
      <c r="H2382" s="216"/>
    </row>
    <row r="2383" spans="8:8">
      <c r="H2383" s="216"/>
    </row>
    <row r="2384" spans="8:8">
      <c r="H2384" s="216"/>
    </row>
    <row r="2385" spans="8:8">
      <c r="H2385" s="216"/>
    </row>
    <row r="2386" spans="8:8">
      <c r="H2386" s="216"/>
    </row>
    <row r="2387" spans="8:8">
      <c r="H2387" s="216"/>
    </row>
    <row r="2388" spans="8:8">
      <c r="H2388" s="216"/>
    </row>
    <row r="2389" spans="8:8">
      <c r="H2389" s="216"/>
    </row>
    <row r="2390" spans="8:8">
      <c r="H2390" s="216"/>
    </row>
    <row r="2391" spans="8:8">
      <c r="H2391" s="216"/>
    </row>
    <row r="2392" spans="8:8">
      <c r="H2392" s="216"/>
    </row>
    <row r="2393" spans="8:8">
      <c r="H2393" s="216"/>
    </row>
    <row r="2394" spans="8:8">
      <c r="H2394" s="216"/>
    </row>
    <row r="2395" spans="8:8">
      <c r="H2395" s="216"/>
    </row>
    <row r="2396" spans="8:8">
      <c r="H2396" s="216"/>
    </row>
    <row r="2397" spans="8:8">
      <c r="H2397" s="216"/>
    </row>
    <row r="2398" spans="8:8">
      <c r="H2398" s="216"/>
    </row>
    <row r="2399" spans="8:8">
      <c r="H2399" s="216"/>
    </row>
    <row r="2400" spans="8:8">
      <c r="H2400" s="216"/>
    </row>
    <row r="2401" spans="8:8">
      <c r="H2401" s="216"/>
    </row>
    <row r="2402" spans="8:8">
      <c r="H2402" s="216"/>
    </row>
    <row r="2403" spans="8:8">
      <c r="H2403" s="216"/>
    </row>
    <row r="2404" spans="8:8">
      <c r="H2404" s="216"/>
    </row>
    <row r="2405" spans="8:8">
      <c r="H2405" s="216"/>
    </row>
    <row r="2406" spans="8:8">
      <c r="H2406" s="216"/>
    </row>
    <row r="2407" spans="8:8">
      <c r="H2407" s="216"/>
    </row>
    <row r="2408" spans="8:8">
      <c r="H2408" s="216"/>
    </row>
    <row r="2409" spans="8:8">
      <c r="H2409" s="216"/>
    </row>
    <row r="2410" spans="8:8">
      <c r="H2410" s="216"/>
    </row>
    <row r="2411" spans="8:8">
      <c r="H2411" s="216"/>
    </row>
    <row r="2412" spans="8:8">
      <c r="H2412" s="216"/>
    </row>
    <row r="2413" spans="8:8">
      <c r="H2413" s="216"/>
    </row>
    <row r="2414" spans="8:8">
      <c r="H2414" s="216"/>
    </row>
    <row r="2415" spans="8:8">
      <c r="H2415" s="216"/>
    </row>
    <row r="2416" spans="8:8">
      <c r="H2416" s="216"/>
    </row>
    <row r="2417" spans="8:8">
      <c r="H2417" s="216"/>
    </row>
    <row r="2418" spans="8:8">
      <c r="H2418" s="216"/>
    </row>
    <row r="2419" spans="8:8">
      <c r="H2419" s="216"/>
    </row>
    <row r="2420" spans="8:8">
      <c r="H2420" s="216"/>
    </row>
    <row r="2421" spans="8:8">
      <c r="H2421" s="216"/>
    </row>
    <row r="2422" spans="8:8">
      <c r="H2422" s="216"/>
    </row>
    <row r="2423" spans="8:8">
      <c r="H2423" s="216"/>
    </row>
    <row r="2424" spans="8:8">
      <c r="H2424" s="216"/>
    </row>
    <row r="2425" spans="8:8">
      <c r="H2425" s="216"/>
    </row>
    <row r="2426" spans="8:8">
      <c r="H2426" s="216"/>
    </row>
    <row r="2427" spans="8:8">
      <c r="H2427" s="216"/>
    </row>
    <row r="2428" spans="8:8">
      <c r="H2428" s="216"/>
    </row>
    <row r="2429" spans="8:8">
      <c r="H2429" s="216"/>
    </row>
    <row r="2430" spans="8:8">
      <c r="H2430" s="216"/>
    </row>
    <row r="2431" spans="8:8">
      <c r="H2431" s="216"/>
    </row>
    <row r="2432" spans="8:8">
      <c r="H2432" s="216"/>
    </row>
    <row r="2433" spans="8:8">
      <c r="H2433" s="216"/>
    </row>
    <row r="2434" spans="8:8">
      <c r="H2434" s="216"/>
    </row>
    <row r="2435" spans="8:8">
      <c r="H2435" s="216"/>
    </row>
    <row r="2436" spans="8:8">
      <c r="H2436" s="216"/>
    </row>
    <row r="2437" spans="8:8">
      <c r="H2437" s="216"/>
    </row>
    <row r="2438" spans="8:8">
      <c r="H2438" s="216"/>
    </row>
    <row r="2439" spans="8:8">
      <c r="H2439" s="216"/>
    </row>
    <row r="2440" spans="8:8">
      <c r="H2440" s="216"/>
    </row>
    <row r="2441" spans="8:8">
      <c r="H2441" s="216"/>
    </row>
    <row r="2442" spans="8:8">
      <c r="H2442" s="216"/>
    </row>
    <row r="2443" spans="8:8">
      <c r="H2443" s="216"/>
    </row>
    <row r="2444" spans="8:8">
      <c r="H2444" s="216"/>
    </row>
    <row r="2445" spans="8:8">
      <c r="H2445" s="216"/>
    </row>
    <row r="2446" spans="8:8">
      <c r="H2446" s="216"/>
    </row>
    <row r="2447" spans="8:8">
      <c r="H2447" s="216"/>
    </row>
    <row r="2448" spans="8:8">
      <c r="H2448" s="216"/>
    </row>
    <row r="2449" spans="8:8">
      <c r="H2449" s="216"/>
    </row>
    <row r="2450" spans="8:8">
      <c r="H2450" s="216"/>
    </row>
    <row r="2451" spans="8:8">
      <c r="H2451" s="216"/>
    </row>
    <row r="2452" spans="8:8">
      <c r="H2452" s="216"/>
    </row>
    <row r="2453" spans="8:8">
      <c r="H2453" s="216"/>
    </row>
    <row r="2454" spans="8:8">
      <c r="H2454" s="216"/>
    </row>
    <row r="2455" spans="8:8">
      <c r="H2455" s="216"/>
    </row>
    <row r="2456" spans="8:8">
      <c r="H2456" s="216"/>
    </row>
    <row r="2457" spans="8:8">
      <c r="H2457" s="216"/>
    </row>
    <row r="2458" spans="8:8">
      <c r="H2458" s="216"/>
    </row>
    <row r="2459" spans="8:8">
      <c r="H2459" s="216"/>
    </row>
    <row r="2460" spans="8:8">
      <c r="H2460" s="216"/>
    </row>
    <row r="2461" spans="8:8">
      <c r="H2461" s="216"/>
    </row>
    <row r="2462" spans="8:8">
      <c r="H2462" s="216"/>
    </row>
    <row r="2463" spans="8:8">
      <c r="H2463" s="216"/>
    </row>
    <row r="2464" spans="8:8">
      <c r="H2464" s="216"/>
    </row>
    <row r="2465" spans="8:8">
      <c r="H2465" s="216"/>
    </row>
    <row r="2466" spans="8:8">
      <c r="H2466" s="216"/>
    </row>
    <row r="2467" spans="8:8">
      <c r="H2467" s="216"/>
    </row>
    <row r="2468" spans="8:8">
      <c r="H2468" s="216"/>
    </row>
    <row r="2469" spans="8:8">
      <c r="H2469" s="216"/>
    </row>
    <row r="2470" spans="8:8">
      <c r="H2470" s="216"/>
    </row>
    <row r="2471" spans="8:8">
      <c r="H2471" s="216"/>
    </row>
    <row r="2472" spans="8:8">
      <c r="H2472" s="216"/>
    </row>
    <row r="2473" spans="8:8">
      <c r="H2473" s="216"/>
    </row>
    <row r="2474" spans="8:8">
      <c r="H2474" s="216"/>
    </row>
    <row r="2475" spans="8:8">
      <c r="H2475" s="216"/>
    </row>
    <row r="2476" spans="8:8">
      <c r="H2476" s="216"/>
    </row>
    <row r="2477" spans="8:8">
      <c r="H2477" s="216"/>
    </row>
    <row r="2478" spans="8:8">
      <c r="H2478" s="216"/>
    </row>
    <row r="2479" spans="8:8">
      <c r="H2479" s="216"/>
    </row>
    <row r="2480" spans="8:8">
      <c r="H2480" s="216"/>
    </row>
    <row r="2481" spans="8:8">
      <c r="H2481" s="216"/>
    </row>
    <row r="2482" spans="8:8">
      <c r="H2482" s="216"/>
    </row>
    <row r="2483" spans="8:8">
      <c r="H2483" s="216"/>
    </row>
    <row r="2484" spans="8:8">
      <c r="H2484" s="216"/>
    </row>
    <row r="2485" spans="8:8">
      <c r="H2485" s="216"/>
    </row>
    <row r="2486" spans="8:8">
      <c r="H2486" s="216"/>
    </row>
    <row r="2487" spans="8:8">
      <c r="H2487" s="216"/>
    </row>
    <row r="2488" spans="8:8">
      <c r="H2488" s="216"/>
    </row>
    <row r="2489" spans="8:8">
      <c r="H2489" s="216"/>
    </row>
    <row r="2490" spans="8:8">
      <c r="H2490" s="216"/>
    </row>
    <row r="2491" spans="8:8">
      <c r="H2491" s="216"/>
    </row>
    <row r="2492" spans="8:8">
      <c r="H2492" s="216"/>
    </row>
    <row r="2493" spans="8:8">
      <c r="H2493" s="216"/>
    </row>
    <row r="2494" spans="8:8">
      <c r="H2494" s="216"/>
    </row>
    <row r="2495" spans="8:8">
      <c r="H2495" s="216"/>
    </row>
    <row r="2496" spans="8:8">
      <c r="H2496" s="216"/>
    </row>
    <row r="2497" spans="8:8">
      <c r="H2497" s="216"/>
    </row>
    <row r="2498" spans="8:8">
      <c r="H2498" s="216"/>
    </row>
    <row r="2499" spans="8:8">
      <c r="H2499" s="216"/>
    </row>
    <row r="2500" spans="8:8">
      <c r="H2500" s="216"/>
    </row>
    <row r="2501" spans="8:8">
      <c r="H2501" s="216"/>
    </row>
    <row r="2502" spans="8:8">
      <c r="H2502" s="216"/>
    </row>
    <row r="2503" spans="8:8">
      <c r="H2503" s="216"/>
    </row>
    <row r="2504" spans="8:8">
      <c r="H2504" s="216"/>
    </row>
    <row r="2505" spans="8:8">
      <c r="H2505" s="216"/>
    </row>
    <row r="2506" spans="8:8">
      <c r="H2506" s="216"/>
    </row>
    <row r="2507" spans="8:8">
      <c r="H2507" s="216"/>
    </row>
    <row r="2508" spans="8:8">
      <c r="H2508" s="216"/>
    </row>
    <row r="2509" spans="8:8">
      <c r="H2509" s="216"/>
    </row>
    <row r="2510" spans="8:8">
      <c r="H2510" s="216"/>
    </row>
    <row r="2511" spans="8:8">
      <c r="H2511" s="216"/>
    </row>
    <row r="2512" spans="8:8">
      <c r="H2512" s="216"/>
    </row>
    <row r="2513" spans="8:8">
      <c r="H2513" s="216"/>
    </row>
    <row r="2514" spans="8:8">
      <c r="H2514" s="216"/>
    </row>
    <row r="2515" spans="8:8">
      <c r="H2515" s="216"/>
    </row>
    <row r="2516" spans="8:8">
      <c r="H2516" s="216"/>
    </row>
    <row r="2517" spans="8:8">
      <c r="H2517" s="216"/>
    </row>
    <row r="2518" spans="8:8">
      <c r="H2518" s="216"/>
    </row>
    <row r="2519" spans="8:8">
      <c r="H2519" s="216"/>
    </row>
    <row r="2520" spans="8:8">
      <c r="H2520" s="216"/>
    </row>
    <row r="2521" spans="8:8">
      <c r="H2521" s="216"/>
    </row>
    <row r="2522" spans="8:8">
      <c r="H2522" s="216"/>
    </row>
    <row r="2523" spans="8:8">
      <c r="H2523" s="216"/>
    </row>
    <row r="2524" spans="8:8">
      <c r="H2524" s="216"/>
    </row>
    <row r="2525" spans="8:8">
      <c r="H2525" s="216"/>
    </row>
    <row r="2526" spans="8:8">
      <c r="H2526" s="216"/>
    </row>
    <row r="2527" spans="8:8">
      <c r="H2527" s="216"/>
    </row>
    <row r="2528" spans="8:8">
      <c r="H2528" s="216"/>
    </row>
    <row r="2529" spans="8:8">
      <c r="H2529" s="216"/>
    </row>
    <row r="2530" spans="8:8">
      <c r="H2530" s="216"/>
    </row>
    <row r="2531" spans="8:8">
      <c r="H2531" s="216"/>
    </row>
    <row r="2532" spans="8:8">
      <c r="H2532" s="216"/>
    </row>
    <row r="2533" spans="8:8">
      <c r="H2533" s="216"/>
    </row>
    <row r="2534" spans="8:8">
      <c r="H2534" s="216"/>
    </row>
    <row r="2535" spans="8:8">
      <c r="H2535" s="216"/>
    </row>
    <row r="2536" spans="8:8">
      <c r="H2536" s="216"/>
    </row>
    <row r="2537" spans="8:8">
      <c r="H2537" s="216"/>
    </row>
    <row r="2538" spans="8:8">
      <c r="H2538" s="216"/>
    </row>
    <row r="2539" spans="8:8">
      <c r="H2539" s="216"/>
    </row>
    <row r="2540" spans="8:8">
      <c r="H2540" s="216"/>
    </row>
    <row r="2541" spans="8:8">
      <c r="H2541" s="216"/>
    </row>
    <row r="2542" spans="8:8">
      <c r="H2542" s="216"/>
    </row>
    <row r="2543" spans="8:8">
      <c r="H2543" s="216"/>
    </row>
    <row r="2544" spans="8:8">
      <c r="H2544" s="216"/>
    </row>
    <row r="2545" spans="8:8">
      <c r="H2545" s="216"/>
    </row>
    <row r="2546" spans="8:8">
      <c r="H2546" s="216"/>
    </row>
    <row r="2547" spans="8:8">
      <c r="H2547" s="216"/>
    </row>
    <row r="2548" spans="8:8">
      <c r="H2548" s="216"/>
    </row>
    <row r="2549" spans="8:8">
      <c r="H2549" s="216"/>
    </row>
    <row r="2550" spans="8:8">
      <c r="H2550" s="216"/>
    </row>
    <row r="2551" spans="8:8">
      <c r="H2551" s="216"/>
    </row>
    <row r="2552" spans="8:8">
      <c r="H2552" s="216"/>
    </row>
    <row r="2553" spans="8:8">
      <c r="H2553" s="216"/>
    </row>
    <row r="2554" spans="8:8">
      <c r="H2554" s="216"/>
    </row>
    <row r="2555" spans="8:8">
      <c r="H2555" s="216"/>
    </row>
    <row r="2556" spans="8:8">
      <c r="H2556" s="216"/>
    </row>
    <row r="2557" spans="8:8">
      <c r="H2557" s="216"/>
    </row>
    <row r="2558" spans="8:8">
      <c r="H2558" s="216"/>
    </row>
    <row r="2559" spans="8:8">
      <c r="H2559" s="216"/>
    </row>
    <row r="2560" spans="8:8">
      <c r="H2560" s="216"/>
    </row>
    <row r="2561" spans="8:8">
      <c r="H2561" s="216"/>
    </row>
    <row r="2562" spans="8:8">
      <c r="H2562" s="216"/>
    </row>
    <row r="2563" spans="8:8">
      <c r="H2563" s="216"/>
    </row>
    <row r="2564" spans="8:8">
      <c r="H2564" s="216"/>
    </row>
    <row r="2565" spans="8:8">
      <c r="H2565" s="216"/>
    </row>
    <row r="2566" spans="8:8">
      <c r="H2566" s="216"/>
    </row>
    <row r="2567" spans="8:8">
      <c r="H2567" s="216"/>
    </row>
    <row r="2568" spans="8:8">
      <c r="H2568" s="216"/>
    </row>
    <row r="2569" spans="8:8">
      <c r="H2569" s="216"/>
    </row>
    <row r="2570" spans="8:8">
      <c r="H2570" s="216"/>
    </row>
    <row r="2571" spans="8:8">
      <c r="H2571" s="216"/>
    </row>
    <row r="2572" spans="8:8">
      <c r="H2572" s="216"/>
    </row>
    <row r="2573" spans="8:8">
      <c r="H2573" s="216"/>
    </row>
    <row r="2574" spans="8:8">
      <c r="H2574" s="216"/>
    </row>
    <row r="2575" spans="8:8">
      <c r="H2575" s="216"/>
    </row>
    <row r="2576" spans="8:8">
      <c r="H2576" s="216"/>
    </row>
    <row r="2577" spans="8:8">
      <c r="H2577" s="216"/>
    </row>
    <row r="2578" spans="8:8">
      <c r="H2578" s="216"/>
    </row>
    <row r="2579" spans="8:8">
      <c r="H2579" s="216"/>
    </row>
    <row r="2580" spans="8:8">
      <c r="H2580" s="216"/>
    </row>
    <row r="2581" spans="8:8">
      <c r="H2581" s="216"/>
    </row>
    <row r="2582" spans="8:8">
      <c r="H2582" s="216"/>
    </row>
    <row r="2583" spans="8:8">
      <c r="H2583" s="216"/>
    </row>
    <row r="2584" spans="8:8">
      <c r="H2584" s="216"/>
    </row>
    <row r="2585" spans="8:8">
      <c r="H2585" s="216"/>
    </row>
    <row r="2586" spans="8:8">
      <c r="H2586" s="216"/>
    </row>
    <row r="2587" spans="8:8">
      <c r="H2587" s="216"/>
    </row>
    <row r="2588" spans="8:8">
      <c r="H2588" s="216"/>
    </row>
    <row r="2589" spans="8:8">
      <c r="H2589" s="216"/>
    </row>
    <row r="2590" spans="8:8">
      <c r="H2590" s="216"/>
    </row>
    <row r="2591" spans="8:8">
      <c r="H2591" s="216"/>
    </row>
    <row r="2592" spans="8:8">
      <c r="H2592" s="216"/>
    </row>
    <row r="2593" spans="8:8">
      <c r="H2593" s="216"/>
    </row>
    <row r="2594" spans="8:8">
      <c r="H2594" s="216"/>
    </row>
    <row r="2595" spans="8:8">
      <c r="H2595" s="216"/>
    </row>
    <row r="2596" spans="8:8">
      <c r="H2596" s="216"/>
    </row>
    <row r="2597" spans="8:8">
      <c r="H2597" s="216"/>
    </row>
    <row r="2598" spans="8:8">
      <c r="H2598" s="216"/>
    </row>
    <row r="2599" spans="8:8">
      <c r="H2599" s="216"/>
    </row>
    <row r="2600" spans="8:8">
      <c r="H2600" s="216"/>
    </row>
    <row r="2601" spans="8:8">
      <c r="H2601" s="216"/>
    </row>
    <row r="2602" spans="8:8">
      <c r="H2602" s="216"/>
    </row>
    <row r="2603" spans="8:8">
      <c r="H2603" s="216"/>
    </row>
    <row r="2604" spans="8:8">
      <c r="H2604" s="216"/>
    </row>
    <row r="2605" spans="8:8">
      <c r="H2605" s="216"/>
    </row>
    <row r="2606" spans="8:8">
      <c r="H2606" s="216"/>
    </row>
    <row r="2607" spans="8:8">
      <c r="H2607" s="216"/>
    </row>
    <row r="2608" spans="8:8">
      <c r="H2608" s="216"/>
    </row>
    <row r="2609" spans="8:8">
      <c r="H2609" s="216"/>
    </row>
    <row r="2610" spans="8:8">
      <c r="H2610" s="216"/>
    </row>
    <row r="2611" spans="8:8">
      <c r="H2611" s="216"/>
    </row>
    <row r="2612" spans="8:8">
      <c r="H2612" s="216"/>
    </row>
    <row r="2613" spans="8:8">
      <c r="H2613" s="216"/>
    </row>
    <row r="2614" spans="8:8">
      <c r="H2614" s="216"/>
    </row>
    <row r="2615" spans="8:8">
      <c r="H2615" s="216"/>
    </row>
    <row r="2616" spans="8:8">
      <c r="H2616" s="216"/>
    </row>
    <row r="2617" spans="8:8">
      <c r="H2617" s="216"/>
    </row>
    <row r="2618" spans="8:8">
      <c r="H2618" s="216"/>
    </row>
    <row r="2619" spans="8:8">
      <c r="H2619" s="216"/>
    </row>
    <row r="2620" spans="8:8">
      <c r="H2620" s="216"/>
    </row>
    <row r="2621" spans="8:8">
      <c r="H2621" s="216"/>
    </row>
    <row r="2622" spans="8:8">
      <c r="H2622" s="216"/>
    </row>
    <row r="2623" spans="8:8">
      <c r="H2623" s="216"/>
    </row>
    <row r="2624" spans="8:8">
      <c r="H2624" s="216"/>
    </row>
    <row r="2625" spans="8:8">
      <c r="H2625" s="216"/>
    </row>
    <row r="2626" spans="8:8">
      <c r="H2626" s="216"/>
    </row>
    <row r="2627" spans="8:8">
      <c r="H2627" s="216"/>
    </row>
    <row r="2628" spans="8:8">
      <c r="H2628" s="216"/>
    </row>
    <row r="2629" spans="8:8">
      <c r="H2629" s="216"/>
    </row>
    <row r="2630" spans="8:8">
      <c r="H2630" s="216"/>
    </row>
    <row r="2631" spans="8:8">
      <c r="H2631" s="216"/>
    </row>
    <row r="2632" spans="8:8">
      <c r="H2632" s="216"/>
    </row>
    <row r="2633" spans="8:8">
      <c r="H2633" s="216"/>
    </row>
    <row r="2634" spans="8:8">
      <c r="H2634" s="216"/>
    </row>
    <row r="2635" spans="8:8">
      <c r="H2635" s="216"/>
    </row>
    <row r="2636" spans="8:8">
      <c r="H2636" s="216"/>
    </row>
    <row r="2637" spans="8:8">
      <c r="H2637" s="216"/>
    </row>
    <row r="2638" spans="8:8">
      <c r="H2638" s="216"/>
    </row>
    <row r="2639" spans="8:8">
      <c r="H2639" s="216"/>
    </row>
    <row r="2640" spans="8:8">
      <c r="H2640" s="216"/>
    </row>
    <row r="2641" spans="8:8">
      <c r="H2641" s="216"/>
    </row>
    <row r="2642" spans="8:8">
      <c r="H2642" s="216"/>
    </row>
    <row r="2643" spans="8:8">
      <c r="H2643" s="216"/>
    </row>
    <row r="2644" spans="8:8">
      <c r="H2644" s="216"/>
    </row>
    <row r="2645" spans="8:8">
      <c r="H2645" s="216"/>
    </row>
    <row r="2646" spans="8:8">
      <c r="H2646" s="216"/>
    </row>
    <row r="2647" spans="8:8">
      <c r="H2647" s="216"/>
    </row>
    <row r="2648" spans="8:8">
      <c r="H2648" s="216"/>
    </row>
    <row r="2649" spans="8:8">
      <c r="H2649" s="216"/>
    </row>
    <row r="2650" spans="8:8">
      <c r="H2650" s="216"/>
    </row>
    <row r="2651" spans="8:8">
      <c r="H2651" s="216"/>
    </row>
    <row r="2652" spans="8:8">
      <c r="H2652" s="216"/>
    </row>
    <row r="2653" spans="8:8">
      <c r="H2653" s="216"/>
    </row>
    <row r="2654" spans="8:8">
      <c r="H2654" s="216"/>
    </row>
    <row r="2655" spans="8:8">
      <c r="H2655" s="216"/>
    </row>
    <row r="2656" spans="8:8">
      <c r="H2656" s="216"/>
    </row>
    <row r="2657" spans="8:8">
      <c r="H2657" s="216"/>
    </row>
    <row r="2658" spans="8:8">
      <c r="H2658" s="216"/>
    </row>
    <row r="2659" spans="8:8">
      <c r="H2659" s="216"/>
    </row>
    <row r="2660" spans="8:8">
      <c r="H2660" s="216"/>
    </row>
    <row r="2661" spans="8:8">
      <c r="H2661" s="216"/>
    </row>
    <row r="2662" spans="8:8">
      <c r="H2662" s="216"/>
    </row>
    <row r="2663" spans="8:8">
      <c r="H2663" s="216"/>
    </row>
    <row r="2664" spans="8:8">
      <c r="H2664" s="216"/>
    </row>
    <row r="2665" spans="8:8">
      <c r="H2665" s="216"/>
    </row>
    <row r="2666" spans="8:8">
      <c r="H2666" s="216"/>
    </row>
    <row r="2667" spans="8:8">
      <c r="H2667" s="216"/>
    </row>
    <row r="2668" spans="8:8">
      <c r="H2668" s="216"/>
    </row>
    <row r="2669" spans="8:8">
      <c r="H2669" s="216"/>
    </row>
    <row r="2670" spans="8:8">
      <c r="H2670" s="216"/>
    </row>
    <row r="2671" spans="8:8">
      <c r="H2671" s="216"/>
    </row>
    <row r="2672" spans="8:8">
      <c r="H2672" s="216"/>
    </row>
    <row r="2673" spans="8:8">
      <c r="H2673" s="216"/>
    </row>
    <row r="2674" spans="8:8">
      <c r="H2674" s="216"/>
    </row>
    <row r="2675" spans="8:8">
      <c r="H2675" s="216"/>
    </row>
    <row r="2676" spans="8:8">
      <c r="H2676" s="216"/>
    </row>
    <row r="2677" spans="8:8">
      <c r="H2677" s="216"/>
    </row>
    <row r="2678" spans="8:8">
      <c r="H2678" s="216"/>
    </row>
    <row r="2679" spans="8:8">
      <c r="H2679" s="216"/>
    </row>
    <row r="2680" spans="8:8">
      <c r="H2680" s="216"/>
    </row>
    <row r="2681" spans="8:8">
      <c r="H2681" s="216"/>
    </row>
    <row r="2682" spans="8:8">
      <c r="H2682" s="216"/>
    </row>
    <row r="2683" spans="8:8">
      <c r="H2683" s="216"/>
    </row>
    <row r="2684" spans="8:8">
      <c r="H2684" s="216"/>
    </row>
    <row r="2685" spans="8:8">
      <c r="H2685" s="216"/>
    </row>
    <row r="2686" spans="8:8">
      <c r="H2686" s="216"/>
    </row>
    <row r="2687" spans="8:8">
      <c r="H2687" s="216"/>
    </row>
    <row r="2688" spans="8:8">
      <c r="H2688" s="216"/>
    </row>
    <row r="2689" spans="8:8">
      <c r="H2689" s="216"/>
    </row>
    <row r="2690" spans="8:8">
      <c r="H2690" s="216"/>
    </row>
    <row r="2691" spans="8:8">
      <c r="H2691" s="216"/>
    </row>
    <row r="2692" spans="8:8">
      <c r="H2692" s="216"/>
    </row>
    <row r="2693" spans="8:8">
      <c r="H2693" s="216"/>
    </row>
    <row r="2694" spans="8:8">
      <c r="H2694" s="216"/>
    </row>
    <row r="2695" spans="8:8">
      <c r="H2695" s="216"/>
    </row>
    <row r="2696" spans="8:8">
      <c r="H2696" s="216"/>
    </row>
    <row r="2697" spans="8:8">
      <c r="H2697" s="216"/>
    </row>
    <row r="2698" spans="8:8">
      <c r="H2698" s="216"/>
    </row>
    <row r="2699" spans="8:8">
      <c r="H2699" s="216"/>
    </row>
    <row r="2700" spans="8:8">
      <c r="H2700" s="216"/>
    </row>
    <row r="2701" spans="8:8">
      <c r="H2701" s="216"/>
    </row>
    <row r="2702" spans="8:8">
      <c r="H2702" s="216"/>
    </row>
    <row r="2703" spans="8:8">
      <c r="H2703" s="216"/>
    </row>
    <row r="2704" spans="8:8">
      <c r="H2704" s="216"/>
    </row>
    <row r="2705" spans="8:8">
      <c r="H2705" s="216"/>
    </row>
    <row r="2706" spans="8:8">
      <c r="H2706" s="216"/>
    </row>
    <row r="2707" spans="8:8">
      <c r="H2707" s="216"/>
    </row>
    <row r="2708" spans="8:8">
      <c r="H2708" s="216"/>
    </row>
    <row r="2709" spans="8:8">
      <c r="H2709" s="216"/>
    </row>
    <row r="2710" spans="8:8">
      <c r="H2710" s="216"/>
    </row>
    <row r="2711" spans="8:8">
      <c r="H2711" s="216"/>
    </row>
    <row r="2712" spans="8:8">
      <c r="H2712" s="216"/>
    </row>
    <row r="2713" spans="8:8">
      <c r="H2713" s="216"/>
    </row>
    <row r="2714" spans="8:8">
      <c r="H2714" s="216"/>
    </row>
    <row r="2715" spans="8:8">
      <c r="H2715" s="216"/>
    </row>
    <row r="2716" spans="8:8">
      <c r="H2716" s="216"/>
    </row>
    <row r="2717" spans="8:8">
      <c r="H2717" s="216"/>
    </row>
    <row r="2718" spans="8:8">
      <c r="H2718" s="216"/>
    </row>
    <row r="2719" spans="8:8">
      <c r="H2719" s="216"/>
    </row>
    <row r="2720" spans="8:8">
      <c r="H2720" s="216"/>
    </row>
    <row r="2721" spans="8:8">
      <c r="H2721" s="216"/>
    </row>
    <row r="2722" spans="8:8">
      <c r="H2722" s="216"/>
    </row>
    <row r="2723" spans="8:8">
      <c r="H2723" s="216"/>
    </row>
    <row r="2724" spans="8:8">
      <c r="H2724" s="216"/>
    </row>
    <row r="2725" spans="8:8">
      <c r="H2725" s="216"/>
    </row>
    <row r="2726" spans="8:8">
      <c r="H2726" s="216"/>
    </row>
    <row r="2727" spans="8:8">
      <c r="H2727" s="216"/>
    </row>
    <row r="2728" spans="8:8">
      <c r="H2728" s="216"/>
    </row>
    <row r="2729" spans="8:8">
      <c r="H2729" s="216"/>
    </row>
    <row r="2730" spans="8:8">
      <c r="H2730" s="216"/>
    </row>
    <row r="2731" spans="8:8">
      <c r="H2731" s="216"/>
    </row>
    <row r="2732" spans="8:8">
      <c r="H2732" s="216"/>
    </row>
    <row r="2733" spans="8:8">
      <c r="H2733" s="216"/>
    </row>
    <row r="2734" spans="8:8">
      <c r="H2734" s="216"/>
    </row>
    <row r="2735" spans="8:8">
      <c r="H2735" s="216"/>
    </row>
    <row r="2736" spans="8:8">
      <c r="H2736" s="216"/>
    </row>
    <row r="2737" spans="8:8">
      <c r="H2737" s="216"/>
    </row>
    <row r="2738" spans="8:8">
      <c r="H2738" s="216"/>
    </row>
    <row r="2739" spans="8:8">
      <c r="H2739" s="216"/>
    </row>
    <row r="2740" spans="8:8">
      <c r="H2740" s="216"/>
    </row>
    <row r="2741" spans="8:8">
      <c r="H2741" s="216"/>
    </row>
    <row r="2742" spans="8:8">
      <c r="H2742" s="216"/>
    </row>
    <row r="2743" spans="8:8">
      <c r="H2743" s="216"/>
    </row>
    <row r="2744" spans="8:8">
      <c r="H2744" s="216"/>
    </row>
    <row r="2745" spans="8:8">
      <c r="H2745" s="216"/>
    </row>
    <row r="2746" spans="8:8">
      <c r="H2746" s="216"/>
    </row>
    <row r="2747" spans="8:8">
      <c r="H2747" s="216"/>
    </row>
    <row r="2748" spans="8:8">
      <c r="H2748" s="216"/>
    </row>
    <row r="2749" spans="8:8">
      <c r="H2749" s="216"/>
    </row>
    <row r="2750" spans="8:8">
      <c r="H2750" s="216"/>
    </row>
    <row r="2751" spans="8:8">
      <c r="H2751" s="216"/>
    </row>
    <row r="2752" spans="8:8">
      <c r="H2752" s="216"/>
    </row>
    <row r="2753" spans="8:8">
      <c r="H2753" s="216"/>
    </row>
    <row r="2754" spans="8:8">
      <c r="H2754" s="216"/>
    </row>
    <row r="2755" spans="8:8">
      <c r="H2755" s="216"/>
    </row>
    <row r="2756" spans="8:8">
      <c r="H2756" s="216"/>
    </row>
    <row r="2757" spans="8:8">
      <c r="H2757" s="216"/>
    </row>
    <row r="2758" spans="8:8">
      <c r="H2758" s="216"/>
    </row>
    <row r="2759" spans="8:8">
      <c r="H2759" s="216"/>
    </row>
    <row r="2760" spans="8:8">
      <c r="H2760" s="216"/>
    </row>
    <row r="2761" spans="8:8">
      <c r="H2761" s="216"/>
    </row>
    <row r="2762" spans="8:8">
      <c r="H2762" s="216"/>
    </row>
    <row r="2763" spans="8:8">
      <c r="H2763" s="216"/>
    </row>
    <row r="2764" spans="8:8">
      <c r="H2764" s="216"/>
    </row>
    <row r="2765" spans="8:8">
      <c r="H2765" s="216"/>
    </row>
    <row r="2766" spans="8:8">
      <c r="H2766" s="216"/>
    </row>
    <row r="2767" spans="8:8">
      <c r="H2767" s="216"/>
    </row>
    <row r="2768" spans="8:8">
      <c r="H2768" s="216"/>
    </row>
    <row r="2769" spans="8:8">
      <c r="H2769" s="216"/>
    </row>
    <row r="2770" spans="8:8">
      <c r="H2770" s="216"/>
    </row>
    <row r="2771" spans="8:8">
      <c r="H2771" s="216"/>
    </row>
    <row r="2772" spans="8:8">
      <c r="H2772" s="216"/>
    </row>
    <row r="2773" spans="8:8">
      <c r="H2773" s="216"/>
    </row>
    <row r="2774" spans="8:8">
      <c r="H2774" s="216"/>
    </row>
    <row r="2775" spans="8:8">
      <c r="H2775" s="216"/>
    </row>
    <row r="2776" spans="8:8">
      <c r="H2776" s="216"/>
    </row>
    <row r="2777" spans="8:8">
      <c r="H2777" s="216"/>
    </row>
    <row r="2778" spans="8:8">
      <c r="H2778" s="216"/>
    </row>
    <row r="2779" spans="8:8">
      <c r="H2779" s="216"/>
    </row>
    <row r="2780" spans="8:8">
      <c r="H2780" s="216"/>
    </row>
    <row r="2781" spans="8:8">
      <c r="H2781" s="216"/>
    </row>
    <row r="2782" spans="8:8">
      <c r="H2782" s="216"/>
    </row>
    <row r="2783" spans="8:8">
      <c r="H2783" s="216"/>
    </row>
    <row r="2784" spans="8:8">
      <c r="H2784" s="216"/>
    </row>
    <row r="2785" spans="8:8">
      <c r="H2785" s="216"/>
    </row>
    <row r="2786" spans="8:8">
      <c r="H2786" s="216"/>
    </row>
    <row r="2787" spans="8:8">
      <c r="H2787" s="216"/>
    </row>
    <row r="2788" spans="8:8">
      <c r="H2788" s="216"/>
    </row>
    <row r="2789" spans="8:8">
      <c r="H2789" s="216"/>
    </row>
    <row r="2790" spans="8:8">
      <c r="H2790" s="216"/>
    </row>
    <row r="2791" spans="8:8">
      <c r="H2791" s="216"/>
    </row>
    <row r="2792" spans="8:8">
      <c r="H2792" s="216"/>
    </row>
    <row r="2793" spans="8:8">
      <c r="H2793" s="216"/>
    </row>
    <row r="2794" spans="8:8">
      <c r="H2794" s="216"/>
    </row>
    <row r="2795" spans="8:8">
      <c r="H2795" s="216"/>
    </row>
    <row r="2796" spans="8:8">
      <c r="H2796" s="216"/>
    </row>
    <row r="2797" spans="8:8">
      <c r="H2797" s="216"/>
    </row>
    <row r="2798" spans="8:8">
      <c r="H2798" s="216"/>
    </row>
    <row r="2799" spans="8:8">
      <c r="H2799" s="216"/>
    </row>
    <row r="2800" spans="8:8">
      <c r="H2800" s="216"/>
    </row>
    <row r="2801" spans="8:8">
      <c r="H2801" s="216"/>
    </row>
    <row r="2802" spans="8:8">
      <c r="H2802" s="216"/>
    </row>
    <row r="2803" spans="8:8">
      <c r="H2803" s="216"/>
    </row>
    <row r="2804" spans="8:8">
      <c r="H2804" s="216"/>
    </row>
    <row r="2805" spans="8:8">
      <c r="H2805" s="216"/>
    </row>
    <row r="2806" spans="8:8">
      <c r="H2806" s="216"/>
    </row>
    <row r="2807" spans="8:8">
      <c r="H2807" s="216"/>
    </row>
    <row r="2808" spans="8:8">
      <c r="H2808" s="216"/>
    </row>
    <row r="2809" spans="8:8">
      <c r="H2809" s="216"/>
    </row>
    <row r="2810" spans="8:8">
      <c r="H2810" s="216"/>
    </row>
    <row r="2811" spans="8:8">
      <c r="H2811" s="216"/>
    </row>
    <row r="2812" spans="8:8">
      <c r="H2812" s="216"/>
    </row>
    <row r="2813" spans="8:8">
      <c r="H2813" s="216"/>
    </row>
    <row r="2814" spans="8:8">
      <c r="H2814" s="216"/>
    </row>
    <row r="2815" spans="8:8">
      <c r="H2815" s="216"/>
    </row>
    <row r="2816" spans="8:8">
      <c r="H2816" s="216"/>
    </row>
    <row r="2817" spans="8:8">
      <c r="H2817" s="216"/>
    </row>
    <row r="2818" spans="8:8">
      <c r="H2818" s="216"/>
    </row>
    <row r="2819" spans="8:8">
      <c r="H2819" s="216"/>
    </row>
    <row r="2820" spans="8:8">
      <c r="H2820" s="216"/>
    </row>
    <row r="2821" spans="8:8">
      <c r="H2821" s="216"/>
    </row>
    <row r="2822" spans="8:8">
      <c r="H2822" s="216"/>
    </row>
    <row r="2823" spans="8:8">
      <c r="H2823" s="216"/>
    </row>
    <row r="2824" spans="8:8">
      <c r="H2824" s="216"/>
    </row>
    <row r="2825" spans="8:8">
      <c r="H2825" s="216"/>
    </row>
    <row r="2826" spans="8:8">
      <c r="H2826" s="216"/>
    </row>
    <row r="2827" spans="8:8">
      <c r="H2827" s="216"/>
    </row>
    <row r="2828" spans="8:8">
      <c r="H2828" s="216"/>
    </row>
    <row r="2829" spans="8:8">
      <c r="H2829" s="216"/>
    </row>
    <row r="2830" spans="8:8">
      <c r="H2830" s="216"/>
    </row>
    <row r="2831" spans="8:8">
      <c r="H2831" s="216"/>
    </row>
    <row r="2832" spans="8:8">
      <c r="H2832" s="216"/>
    </row>
    <row r="2833" spans="8:8">
      <c r="H2833" s="216"/>
    </row>
    <row r="2834" spans="8:8">
      <c r="H2834" s="216"/>
    </row>
    <row r="2835" spans="8:8">
      <c r="H2835" s="216"/>
    </row>
    <row r="2836" spans="8:8">
      <c r="H2836" s="216"/>
    </row>
    <row r="2837" spans="8:8">
      <c r="H2837" s="216"/>
    </row>
    <row r="2838" spans="8:8">
      <c r="H2838" s="216"/>
    </row>
    <row r="2839" spans="8:8">
      <c r="H2839" s="216"/>
    </row>
    <row r="2840" spans="8:8">
      <c r="H2840" s="216"/>
    </row>
    <row r="2841" spans="8:8">
      <c r="H2841" s="216"/>
    </row>
    <row r="2842" spans="8:8">
      <c r="H2842" s="216"/>
    </row>
    <row r="2843" spans="8:8">
      <c r="H2843" s="216"/>
    </row>
    <row r="2844" spans="8:8">
      <c r="H2844" s="216"/>
    </row>
    <row r="2845" spans="8:8">
      <c r="H2845" s="216"/>
    </row>
    <row r="2846" spans="8:8">
      <c r="H2846" s="216"/>
    </row>
    <row r="2847" spans="8:8">
      <c r="H2847" s="216"/>
    </row>
    <row r="2848" spans="8:8">
      <c r="H2848" s="216"/>
    </row>
    <row r="2849" spans="8:8">
      <c r="H2849" s="216"/>
    </row>
    <row r="2850" spans="8:8">
      <c r="H2850" s="216"/>
    </row>
    <row r="2851" spans="8:8">
      <c r="H2851" s="216"/>
    </row>
    <row r="2852" spans="8:8">
      <c r="H2852" s="216"/>
    </row>
    <row r="2853" spans="8:8">
      <c r="H2853" s="216"/>
    </row>
    <row r="2854" spans="8:8">
      <c r="H2854" s="216"/>
    </row>
    <row r="2855" spans="8:8">
      <c r="H2855" s="216"/>
    </row>
    <row r="2856" spans="8:8">
      <c r="H2856" s="216"/>
    </row>
    <row r="2857" spans="8:8">
      <c r="H2857" s="216"/>
    </row>
    <row r="2858" spans="8:8">
      <c r="H2858" s="216"/>
    </row>
    <row r="2859" spans="8:8">
      <c r="H2859" s="216"/>
    </row>
    <row r="2860" spans="8:8">
      <c r="H2860" s="216"/>
    </row>
    <row r="2861" spans="8:8">
      <c r="H2861" s="216"/>
    </row>
    <row r="2862" spans="8:8">
      <c r="H2862" s="216"/>
    </row>
    <row r="2863" spans="8:8">
      <c r="H2863" s="216"/>
    </row>
    <row r="2864" spans="8:8">
      <c r="H2864" s="216"/>
    </row>
    <row r="2865" spans="8:8">
      <c r="H2865" s="216"/>
    </row>
    <row r="2866" spans="8:8">
      <c r="H2866" s="216"/>
    </row>
    <row r="2867" spans="8:8">
      <c r="H2867" s="216"/>
    </row>
    <row r="2868" spans="8:8">
      <c r="H2868" s="216"/>
    </row>
    <row r="2869" spans="8:8">
      <c r="H2869" s="216"/>
    </row>
    <row r="2870" spans="8:8">
      <c r="H2870" s="216"/>
    </row>
    <row r="2871" spans="8:8">
      <c r="H2871" s="216"/>
    </row>
    <row r="2872" spans="8:8">
      <c r="H2872" s="216"/>
    </row>
    <row r="2873" spans="8:8">
      <c r="H2873" s="216"/>
    </row>
    <row r="2874" spans="8:8">
      <c r="H2874" s="216"/>
    </row>
    <row r="2875" spans="8:8">
      <c r="H2875" s="216"/>
    </row>
    <row r="2876" spans="8:8">
      <c r="H2876" s="216"/>
    </row>
    <row r="2877" spans="8:8">
      <c r="H2877" s="216"/>
    </row>
    <row r="2878" spans="8:8">
      <c r="H2878" s="216"/>
    </row>
    <row r="2879" spans="8:8">
      <c r="H2879" s="216"/>
    </row>
    <row r="2880" spans="8:8">
      <c r="H2880" s="216"/>
    </row>
    <row r="2881" spans="8:8">
      <c r="H2881" s="216"/>
    </row>
    <row r="2882" spans="8:8">
      <c r="H2882" s="216"/>
    </row>
    <row r="2883" spans="8:8">
      <c r="H2883" s="216"/>
    </row>
    <row r="2884" spans="8:8">
      <c r="H2884" s="216"/>
    </row>
    <row r="2885" spans="8:8">
      <c r="H2885" s="216"/>
    </row>
    <row r="2886" spans="8:8">
      <c r="H2886" s="216"/>
    </row>
    <row r="2887" spans="8:8">
      <c r="H2887" s="216"/>
    </row>
    <row r="2888" spans="8:8">
      <c r="H2888" s="216"/>
    </row>
    <row r="2889" spans="8:8">
      <c r="H2889" s="216"/>
    </row>
    <row r="2890" spans="8:8">
      <c r="H2890" s="216"/>
    </row>
    <row r="2891" spans="8:8">
      <c r="H2891" s="216"/>
    </row>
    <row r="2892" spans="8:8">
      <c r="H2892" s="216"/>
    </row>
    <row r="2893" spans="8:8">
      <c r="H2893" s="216"/>
    </row>
    <row r="2894" spans="8:8">
      <c r="H2894" s="216"/>
    </row>
    <row r="2895" spans="8:8">
      <c r="H2895" s="216"/>
    </row>
    <row r="2896" spans="8:8">
      <c r="H2896" s="216"/>
    </row>
    <row r="2897" spans="8:8">
      <c r="H2897" s="216"/>
    </row>
    <row r="2898" spans="8:8">
      <c r="H2898" s="216"/>
    </row>
    <row r="2899" spans="8:8">
      <c r="H2899" s="216"/>
    </row>
    <row r="2900" spans="8:8">
      <c r="H2900" s="216"/>
    </row>
    <row r="2901" spans="8:8">
      <c r="H2901" s="216"/>
    </row>
    <row r="2902" spans="8:8">
      <c r="H2902" s="216"/>
    </row>
    <row r="2903" spans="8:8">
      <c r="H2903" s="216"/>
    </row>
    <row r="2904" spans="8:8">
      <c r="H2904" s="216"/>
    </row>
    <row r="2905" spans="8:8">
      <c r="H2905" s="216"/>
    </row>
    <row r="2906" spans="8:8">
      <c r="H2906" s="216"/>
    </row>
    <row r="2907" spans="8:8">
      <c r="H2907" s="216"/>
    </row>
    <row r="2908" spans="8:8">
      <c r="H2908" s="216"/>
    </row>
    <row r="2909" spans="8:8">
      <c r="H2909" s="216"/>
    </row>
    <row r="2910" spans="8:8">
      <c r="H2910" s="216"/>
    </row>
    <row r="2911" spans="8:8">
      <c r="H2911" s="216"/>
    </row>
    <row r="2912" spans="8:8">
      <c r="H2912" s="216"/>
    </row>
    <row r="2913" spans="8:8">
      <c r="H2913" s="216"/>
    </row>
    <row r="2914" spans="8:8">
      <c r="H2914" s="216"/>
    </row>
    <row r="2915" spans="8:8">
      <c r="H2915" s="216"/>
    </row>
    <row r="2916" spans="8:8">
      <c r="H2916" s="216"/>
    </row>
    <row r="2917" spans="8:8">
      <c r="H2917" s="216"/>
    </row>
    <row r="2918" spans="8:8">
      <c r="H2918" s="216"/>
    </row>
    <row r="2919" spans="8:8">
      <c r="H2919" s="216"/>
    </row>
    <row r="2920" spans="8:8">
      <c r="H2920" s="216"/>
    </row>
    <row r="2921" spans="8:8">
      <c r="H2921" s="216"/>
    </row>
    <row r="2922" spans="8:8">
      <c r="H2922" s="216"/>
    </row>
    <row r="2923" spans="8:8">
      <c r="H2923" s="216"/>
    </row>
    <row r="2924" spans="8:8">
      <c r="H2924" s="216"/>
    </row>
    <row r="2925" spans="8:8">
      <c r="H2925" s="216"/>
    </row>
    <row r="2926" spans="8:8">
      <c r="H2926" s="216"/>
    </row>
    <row r="2927" spans="8:8">
      <c r="H2927" s="216"/>
    </row>
    <row r="2928" spans="8:8">
      <c r="H2928" s="216"/>
    </row>
    <row r="2929" spans="8:8">
      <c r="H2929" s="216"/>
    </row>
    <row r="2930" spans="8:8">
      <c r="H2930" s="216"/>
    </row>
    <row r="2931" spans="8:8">
      <c r="H2931" s="216"/>
    </row>
    <row r="2932" spans="8:8">
      <c r="H2932" s="216"/>
    </row>
    <row r="2933" spans="8:8">
      <c r="H2933" s="216"/>
    </row>
    <row r="2934" spans="8:8">
      <c r="H2934" s="216"/>
    </row>
    <row r="2935" spans="8:8">
      <c r="H2935" s="216"/>
    </row>
    <row r="2936" spans="8:8">
      <c r="H2936" s="216"/>
    </row>
    <row r="2937" spans="8:8">
      <c r="H2937" s="216"/>
    </row>
    <row r="2938" spans="8:8">
      <c r="H2938" s="216"/>
    </row>
    <row r="2939" spans="8:8">
      <c r="H2939" s="216"/>
    </row>
    <row r="2940" spans="8:8">
      <c r="H2940" s="216"/>
    </row>
    <row r="2941" spans="8:8">
      <c r="H2941" s="216"/>
    </row>
    <row r="2942" spans="8:8">
      <c r="H2942" s="216"/>
    </row>
    <row r="2943" spans="8:8">
      <c r="H2943" s="216"/>
    </row>
    <row r="2944" spans="8:8">
      <c r="H2944" s="216"/>
    </row>
    <row r="2945" spans="8:8">
      <c r="H2945" s="216"/>
    </row>
    <row r="2946" spans="8:8">
      <c r="H2946" s="216"/>
    </row>
    <row r="2947" spans="8:8">
      <c r="H2947" s="216"/>
    </row>
    <row r="2948" spans="8:8">
      <c r="H2948" s="216"/>
    </row>
    <row r="2949" spans="8:8">
      <c r="H2949" s="216"/>
    </row>
    <row r="2950" spans="8:8">
      <c r="H2950" s="216"/>
    </row>
    <row r="2951" spans="8:8">
      <c r="H2951" s="216"/>
    </row>
    <row r="2952" spans="8:8">
      <c r="H2952" s="216"/>
    </row>
    <row r="2953" spans="8:8">
      <c r="H2953" s="216"/>
    </row>
    <row r="2954" spans="8:8">
      <c r="H2954" s="216"/>
    </row>
    <row r="2955" spans="8:8">
      <c r="H2955" s="216"/>
    </row>
    <row r="2956" spans="8:8">
      <c r="H2956" s="216"/>
    </row>
    <row r="2957" spans="8:8">
      <c r="H2957" s="216"/>
    </row>
    <row r="2958" spans="8:8">
      <c r="H2958" s="216"/>
    </row>
    <row r="2959" spans="8:8">
      <c r="H2959" s="216"/>
    </row>
    <row r="2960" spans="8:8">
      <c r="H2960" s="216"/>
    </row>
    <row r="2961" spans="8:8">
      <c r="H2961" s="216"/>
    </row>
    <row r="2962" spans="8:8">
      <c r="H2962" s="216"/>
    </row>
    <row r="2963" spans="8:8">
      <c r="H2963" s="216"/>
    </row>
    <row r="2964" spans="8:8">
      <c r="H2964" s="216"/>
    </row>
    <row r="2965" spans="8:8">
      <c r="H2965" s="216"/>
    </row>
    <row r="2966" spans="8:8">
      <c r="H2966" s="216"/>
    </row>
    <row r="2967" spans="8:8">
      <c r="H2967" s="216"/>
    </row>
    <row r="2968" spans="8:8">
      <c r="H2968" s="216"/>
    </row>
    <row r="2969" spans="8:8">
      <c r="H2969" s="216"/>
    </row>
    <row r="2970" spans="8:8">
      <c r="H2970" s="216"/>
    </row>
    <row r="2971" spans="8:8">
      <c r="H2971" s="216"/>
    </row>
    <row r="2972" spans="8:8">
      <c r="H2972" s="216"/>
    </row>
    <row r="2973" spans="8:8">
      <c r="H2973" s="216"/>
    </row>
    <row r="2974" spans="8:8">
      <c r="H2974" s="216"/>
    </row>
    <row r="2975" spans="8:8">
      <c r="H2975" s="216"/>
    </row>
    <row r="2976" spans="8:8">
      <c r="H2976" s="216"/>
    </row>
    <row r="2977" spans="8:8">
      <c r="H2977" s="216"/>
    </row>
    <row r="2978" spans="8:8">
      <c r="H2978" s="216"/>
    </row>
    <row r="2979" spans="8:8">
      <c r="H2979" s="216"/>
    </row>
    <row r="2980" spans="8:8">
      <c r="H2980" s="216"/>
    </row>
    <row r="2981" spans="8:8">
      <c r="H2981" s="216"/>
    </row>
    <row r="2982" spans="8:8">
      <c r="H2982" s="216"/>
    </row>
    <row r="2983" spans="8:8">
      <c r="H2983" s="216"/>
    </row>
    <row r="2984" spans="8:8">
      <c r="H2984" s="216"/>
    </row>
    <row r="2985" spans="8:8">
      <c r="H2985" s="216"/>
    </row>
    <row r="2986" spans="8:8">
      <c r="H2986" s="216"/>
    </row>
    <row r="2987" spans="8:8">
      <c r="H2987" s="216"/>
    </row>
    <row r="2988" spans="8:8">
      <c r="H2988" s="216"/>
    </row>
    <row r="2989" spans="8:8">
      <c r="H2989" s="216"/>
    </row>
    <row r="2990" spans="8:8">
      <c r="H2990" s="216"/>
    </row>
    <row r="2991" spans="8:8">
      <c r="H2991" s="216"/>
    </row>
    <row r="2992" spans="8:8">
      <c r="H2992" s="216"/>
    </row>
    <row r="2993" spans="8:8">
      <c r="H2993" s="216"/>
    </row>
    <row r="2994" spans="8:8">
      <c r="H2994" s="216"/>
    </row>
    <row r="2995" spans="8:8">
      <c r="H2995" s="216"/>
    </row>
    <row r="2996" spans="8:8">
      <c r="H2996" s="216"/>
    </row>
    <row r="2997" spans="8:8">
      <c r="H2997" s="216"/>
    </row>
    <row r="2998" spans="8:8">
      <c r="H2998" s="216"/>
    </row>
    <row r="2999" spans="8:8">
      <c r="H2999" s="216"/>
    </row>
    <row r="3000" spans="8:8">
      <c r="H3000" s="216"/>
    </row>
    <row r="3001" spans="8:8">
      <c r="H3001" s="216"/>
    </row>
    <row r="3002" spans="8:8">
      <c r="H3002" s="216"/>
    </row>
    <row r="3003" spans="8:8">
      <c r="H3003" s="216"/>
    </row>
    <row r="3004" spans="8:8">
      <c r="H3004" s="216"/>
    </row>
    <row r="3005" spans="8:8">
      <c r="H3005" s="216"/>
    </row>
    <row r="3006" spans="8:8">
      <c r="H3006" s="216"/>
    </row>
    <row r="3007" spans="8:8">
      <c r="H3007" s="216"/>
    </row>
    <row r="3008" spans="8:8">
      <c r="H3008" s="216"/>
    </row>
    <row r="3009" spans="8:8">
      <c r="H3009" s="216"/>
    </row>
    <row r="3010" spans="8:8">
      <c r="H3010" s="216"/>
    </row>
    <row r="3011" spans="8:8">
      <c r="H3011" s="216"/>
    </row>
    <row r="3012" spans="8:8">
      <c r="H3012" s="216"/>
    </row>
    <row r="3013" spans="8:8">
      <c r="H3013" s="216"/>
    </row>
    <row r="3014" spans="8:8">
      <c r="H3014" s="216"/>
    </row>
    <row r="3015" spans="8:8">
      <c r="H3015" s="216"/>
    </row>
    <row r="3016" spans="8:8">
      <c r="H3016" s="216"/>
    </row>
    <row r="3017" spans="8:8">
      <c r="H3017" s="216"/>
    </row>
    <row r="3018" spans="8:8">
      <c r="H3018" s="216"/>
    </row>
    <row r="3019" spans="8:8">
      <c r="H3019" s="216"/>
    </row>
    <row r="3020" spans="8:8">
      <c r="H3020" s="216"/>
    </row>
    <row r="3021" spans="8:8">
      <c r="H3021" s="216"/>
    </row>
    <row r="3022" spans="8:8">
      <c r="H3022" s="216"/>
    </row>
    <row r="3023" spans="8:8">
      <c r="H3023" s="216"/>
    </row>
    <row r="3024" spans="8:8">
      <c r="H3024" s="216"/>
    </row>
    <row r="3025" spans="8:8">
      <c r="H3025" s="216"/>
    </row>
    <row r="3026" spans="8:8">
      <c r="H3026" s="216"/>
    </row>
    <row r="3027" spans="8:8">
      <c r="H3027" s="216"/>
    </row>
    <row r="3028" spans="8:8">
      <c r="H3028" s="216"/>
    </row>
    <row r="3029" spans="8:8">
      <c r="H3029" s="216"/>
    </row>
    <row r="3030" spans="8:8">
      <c r="H3030" s="216"/>
    </row>
    <row r="3031" spans="8:8">
      <c r="H3031" s="216"/>
    </row>
    <row r="3032" spans="8:8">
      <c r="H3032" s="216"/>
    </row>
    <row r="3033" spans="8:8">
      <c r="H3033" s="216"/>
    </row>
    <row r="3034" spans="8:8">
      <c r="H3034" s="216"/>
    </row>
    <row r="3035" spans="8:8">
      <c r="H3035" s="216"/>
    </row>
    <row r="3036" spans="8:8">
      <c r="H3036" s="216"/>
    </row>
    <row r="3037" spans="8:8">
      <c r="H3037" s="216"/>
    </row>
    <row r="3038" spans="8:8">
      <c r="H3038" s="216"/>
    </row>
    <row r="3039" spans="8:8">
      <c r="H3039" s="216"/>
    </row>
    <row r="3040" spans="8:8">
      <c r="H3040" s="216"/>
    </row>
    <row r="3041" spans="8:8">
      <c r="H3041" s="216"/>
    </row>
    <row r="3042" spans="8:8">
      <c r="H3042" s="216"/>
    </row>
    <row r="3043" spans="8:8">
      <c r="H3043" s="216"/>
    </row>
    <row r="3044" spans="8:8">
      <c r="H3044" s="216"/>
    </row>
    <row r="3045" spans="8:8">
      <c r="H3045" s="216"/>
    </row>
    <row r="3046" spans="8:8">
      <c r="H3046" s="216"/>
    </row>
    <row r="3047" spans="8:8">
      <c r="H3047" s="216"/>
    </row>
    <row r="3048" spans="8:8">
      <c r="H3048" s="216"/>
    </row>
    <row r="3049" spans="8:8">
      <c r="H3049" s="216"/>
    </row>
    <row r="3050" spans="8:8">
      <c r="H3050" s="216"/>
    </row>
    <row r="3051" spans="8:8">
      <c r="H3051" s="216"/>
    </row>
    <row r="3052" spans="8:8">
      <c r="H3052" s="216"/>
    </row>
    <row r="3053" spans="8:8">
      <c r="H3053" s="216"/>
    </row>
    <row r="3054" spans="8:8">
      <c r="H3054" s="216"/>
    </row>
    <row r="3055" spans="8:8">
      <c r="H3055" s="216"/>
    </row>
    <row r="3056" spans="8:8">
      <c r="H3056" s="216"/>
    </row>
    <row r="3057" spans="8:8">
      <c r="H3057" s="216"/>
    </row>
    <row r="3058" spans="8:8">
      <c r="H3058" s="216"/>
    </row>
    <row r="3059" spans="8:8">
      <c r="H3059" s="216"/>
    </row>
    <row r="3060" spans="8:8">
      <c r="H3060" s="216"/>
    </row>
    <row r="3061" spans="8:8">
      <c r="H3061" s="216"/>
    </row>
    <row r="3062" spans="8:8">
      <c r="H3062" s="216"/>
    </row>
    <row r="3063" spans="8:8">
      <c r="H3063" s="216"/>
    </row>
    <row r="3064" spans="8:8">
      <c r="H3064" s="216"/>
    </row>
    <row r="3065" spans="8:8">
      <c r="H3065" s="216"/>
    </row>
    <row r="3066" spans="8:8">
      <c r="H3066" s="216"/>
    </row>
    <row r="3067" spans="8:8">
      <c r="H3067" s="216"/>
    </row>
    <row r="3068" spans="8:8">
      <c r="H3068" s="216"/>
    </row>
    <row r="3069" spans="8:8">
      <c r="H3069" s="216"/>
    </row>
    <row r="3070" spans="8:8">
      <c r="H3070" s="216"/>
    </row>
    <row r="3071" spans="8:8">
      <c r="H3071" s="216"/>
    </row>
    <row r="3072" spans="8:8">
      <c r="H3072" s="216"/>
    </row>
    <row r="3073" spans="8:8">
      <c r="H3073" s="216"/>
    </row>
    <row r="3074" spans="8:8">
      <c r="H3074" s="216"/>
    </row>
    <row r="3075" spans="8:8">
      <c r="H3075" s="216"/>
    </row>
    <row r="3076" spans="8:8">
      <c r="H3076" s="216"/>
    </row>
    <row r="3077" spans="8:8">
      <c r="H3077" s="216"/>
    </row>
    <row r="3078" spans="8:8">
      <c r="H3078" s="216"/>
    </row>
    <row r="3079" spans="8:8">
      <c r="H3079" s="216"/>
    </row>
    <row r="3080" spans="8:8">
      <c r="H3080" s="216"/>
    </row>
    <row r="3081" spans="8:8">
      <c r="H3081" s="216"/>
    </row>
    <row r="3082" spans="8:8">
      <c r="H3082" s="216"/>
    </row>
    <row r="3083" spans="8:8">
      <c r="H3083" s="216"/>
    </row>
    <row r="3084" spans="8:8">
      <c r="H3084" s="216"/>
    </row>
    <row r="3085" spans="8:8">
      <c r="H3085" s="216"/>
    </row>
    <row r="3086" spans="8:8">
      <c r="H3086" s="216"/>
    </row>
    <row r="3087" spans="8:8">
      <c r="H3087" s="216"/>
    </row>
    <row r="3088" spans="8:8">
      <c r="H3088" s="216"/>
    </row>
    <row r="3089" spans="8:8">
      <c r="H3089" s="216"/>
    </row>
    <row r="3090" spans="8:8">
      <c r="H3090" s="216"/>
    </row>
    <row r="3091" spans="8:8">
      <c r="H3091" s="216"/>
    </row>
    <row r="3092" spans="8:8">
      <c r="H3092" s="216"/>
    </row>
    <row r="3093" spans="8:8">
      <c r="H3093" s="216"/>
    </row>
    <row r="3094" spans="8:8">
      <c r="H3094" s="216"/>
    </row>
    <row r="3095" spans="8:8">
      <c r="H3095" s="216"/>
    </row>
    <row r="3096" spans="8:8">
      <c r="H3096" s="216"/>
    </row>
    <row r="3097" spans="8:8">
      <c r="H3097" s="216"/>
    </row>
    <row r="3098" spans="8:8">
      <c r="H3098" s="216"/>
    </row>
    <row r="3099" spans="8:8">
      <c r="H3099" s="216"/>
    </row>
    <row r="3100" spans="8:8">
      <c r="H3100" s="216"/>
    </row>
    <row r="3101" spans="8:8">
      <c r="H3101" s="216"/>
    </row>
    <row r="3102" spans="8:8">
      <c r="H3102" s="216"/>
    </row>
    <row r="3103" spans="8:8">
      <c r="H3103" s="216"/>
    </row>
    <row r="3104" spans="8:8">
      <c r="H3104" s="216"/>
    </row>
    <row r="3105" spans="8:8">
      <c r="H3105" s="216"/>
    </row>
    <row r="3106" spans="8:8">
      <c r="H3106" s="216"/>
    </row>
    <row r="3107" spans="8:8">
      <c r="H3107" s="216"/>
    </row>
    <row r="3108" spans="8:8">
      <c r="H3108" s="216"/>
    </row>
    <row r="3109" spans="8:8">
      <c r="H3109" s="216"/>
    </row>
    <row r="3110" spans="8:8">
      <c r="H3110" s="216"/>
    </row>
    <row r="3111" spans="8:8">
      <c r="H3111" s="216"/>
    </row>
    <row r="3112" spans="8:8">
      <c r="H3112" s="216"/>
    </row>
    <row r="3113" spans="8:8">
      <c r="H3113" s="216"/>
    </row>
    <row r="3114" spans="8:8">
      <c r="H3114" s="216"/>
    </row>
    <row r="3115" spans="8:8">
      <c r="H3115" s="216"/>
    </row>
    <row r="3116" spans="8:8">
      <c r="H3116" s="216"/>
    </row>
    <row r="3117" spans="8:8">
      <c r="H3117" s="216"/>
    </row>
    <row r="3118" spans="8:8">
      <c r="H3118" s="216"/>
    </row>
    <row r="3119" spans="8:8">
      <c r="H3119" s="216"/>
    </row>
    <row r="3120" spans="8:8">
      <c r="H3120" s="216"/>
    </row>
    <row r="3121" spans="8:8">
      <c r="H3121" s="216"/>
    </row>
    <row r="3122" spans="8:8">
      <c r="H3122" s="216"/>
    </row>
    <row r="3123" spans="8:8">
      <c r="H3123" s="216"/>
    </row>
    <row r="3124" spans="8:8">
      <c r="H3124" s="216"/>
    </row>
    <row r="3125" spans="8:8">
      <c r="H3125" s="216"/>
    </row>
    <row r="3126" spans="8:8">
      <c r="H3126" s="216"/>
    </row>
    <row r="3127" spans="8:8">
      <c r="H3127" s="216"/>
    </row>
    <row r="3128" spans="8:8">
      <c r="H3128" s="216"/>
    </row>
    <row r="3129" spans="8:8">
      <c r="H3129" s="216"/>
    </row>
    <row r="3130" spans="8:8">
      <c r="H3130" s="216"/>
    </row>
    <row r="3131" spans="8:8">
      <c r="H3131" s="216"/>
    </row>
    <row r="3132" spans="8:8">
      <c r="H3132" s="216"/>
    </row>
    <row r="3133" spans="8:8">
      <c r="H3133" s="216"/>
    </row>
    <row r="3134" spans="8:8">
      <c r="H3134" s="216"/>
    </row>
    <row r="3135" spans="8:8">
      <c r="H3135" s="216"/>
    </row>
    <row r="3136" spans="8:8">
      <c r="H3136" s="216"/>
    </row>
    <row r="3137" spans="8:8">
      <c r="H3137" s="216"/>
    </row>
    <row r="3138" spans="8:8">
      <c r="H3138" s="216"/>
    </row>
    <row r="3139" spans="8:8">
      <c r="H3139" s="216"/>
    </row>
    <row r="3140" spans="8:8">
      <c r="H3140" s="216"/>
    </row>
    <row r="3141" spans="8:8">
      <c r="H3141" s="216"/>
    </row>
    <row r="3142" spans="8:8">
      <c r="H3142" s="216"/>
    </row>
    <row r="3143" spans="8:8">
      <c r="H3143" s="216"/>
    </row>
    <row r="3144" spans="8:8">
      <c r="H3144" s="216"/>
    </row>
    <row r="3145" spans="8:8">
      <c r="H3145" s="216"/>
    </row>
    <row r="3146" spans="8:8">
      <c r="H3146" s="216"/>
    </row>
    <row r="3147" spans="8:8">
      <c r="H3147" s="216"/>
    </row>
    <row r="3148" spans="8:8">
      <c r="H3148" s="216"/>
    </row>
    <row r="3149" spans="8:8">
      <c r="H3149" s="216"/>
    </row>
    <row r="3150" spans="8:8">
      <c r="H3150" s="216"/>
    </row>
    <row r="3151" spans="8:8">
      <c r="H3151" s="216"/>
    </row>
    <row r="3152" spans="8:8">
      <c r="H3152" s="216"/>
    </row>
    <row r="3153" spans="8:8">
      <c r="H3153" s="216"/>
    </row>
    <row r="3154" spans="8:8">
      <c r="H3154" s="216"/>
    </row>
    <row r="3155" spans="8:8">
      <c r="H3155" s="216"/>
    </row>
    <row r="3156" spans="8:8">
      <c r="H3156" s="216"/>
    </row>
    <row r="3157" spans="8:8">
      <c r="H3157" s="216"/>
    </row>
    <row r="3158" spans="8:8">
      <c r="H3158" s="216"/>
    </row>
    <row r="3159" spans="8:8">
      <c r="H3159" s="216"/>
    </row>
    <row r="3160" spans="8:8">
      <c r="H3160" s="216"/>
    </row>
    <row r="3161" spans="8:8">
      <c r="H3161" s="216"/>
    </row>
    <row r="3162" spans="8:8">
      <c r="H3162" s="216"/>
    </row>
    <row r="3163" spans="8:8">
      <c r="H3163" s="216"/>
    </row>
    <row r="3164" spans="8:8">
      <c r="H3164" s="216"/>
    </row>
    <row r="3165" spans="8:8">
      <c r="H3165" s="216"/>
    </row>
    <row r="3166" spans="8:8">
      <c r="H3166" s="216"/>
    </row>
    <row r="3167" spans="8:8">
      <c r="H3167" s="216"/>
    </row>
    <row r="3168" spans="8:8">
      <c r="H3168" s="216"/>
    </row>
    <row r="3169" spans="8:8">
      <c r="H3169" s="216"/>
    </row>
    <row r="3170" spans="8:8">
      <c r="H3170" s="216"/>
    </row>
    <row r="3171" spans="8:8">
      <c r="H3171" s="216"/>
    </row>
    <row r="3172" spans="8:8">
      <c r="H3172" s="216"/>
    </row>
    <row r="3173" spans="8:8">
      <c r="H3173" s="216"/>
    </row>
    <row r="3174" spans="8:8">
      <c r="H3174" s="216"/>
    </row>
    <row r="3175" spans="8:8">
      <c r="H3175" s="216"/>
    </row>
    <row r="3176" spans="8:8">
      <c r="H3176" s="216"/>
    </row>
    <row r="3177" spans="8:8">
      <c r="H3177" s="216"/>
    </row>
    <row r="3178" spans="8:8">
      <c r="H3178" s="216"/>
    </row>
    <row r="3179" spans="8:8">
      <c r="H3179" s="216"/>
    </row>
    <row r="3180" spans="8:8">
      <c r="H3180" s="216"/>
    </row>
    <row r="3181" spans="8:8">
      <c r="H3181" s="216"/>
    </row>
    <row r="3182" spans="8:8">
      <c r="H3182" s="216"/>
    </row>
    <row r="3183" spans="8:8">
      <c r="H3183" s="216"/>
    </row>
    <row r="3184" spans="8:8">
      <c r="H3184" s="216"/>
    </row>
    <row r="3185" spans="8:8">
      <c r="H3185" s="216"/>
    </row>
    <row r="3186" spans="8:8">
      <c r="H3186" s="216"/>
    </row>
    <row r="3187" spans="8:8">
      <c r="H3187" s="216"/>
    </row>
    <row r="3188" spans="8:8">
      <c r="H3188" s="216"/>
    </row>
    <row r="3189" spans="8:8">
      <c r="H3189" s="216"/>
    </row>
    <row r="3190" spans="8:8">
      <c r="H3190" s="216"/>
    </row>
    <row r="3191" spans="8:8">
      <c r="H3191" s="216"/>
    </row>
    <row r="3192" spans="8:8">
      <c r="H3192" s="216"/>
    </row>
    <row r="3193" spans="8:8">
      <c r="H3193" s="216"/>
    </row>
    <row r="3194" spans="8:8">
      <c r="H3194" s="216"/>
    </row>
    <row r="3195" spans="8:8">
      <c r="H3195" s="216"/>
    </row>
    <row r="3196" spans="8:8">
      <c r="H3196" s="216"/>
    </row>
    <row r="3197" spans="8:8">
      <c r="H3197" s="216"/>
    </row>
    <row r="3198" spans="8:8">
      <c r="H3198" s="216"/>
    </row>
    <row r="3199" spans="8:8">
      <c r="H3199" s="216"/>
    </row>
    <row r="3200" spans="8:8">
      <c r="H3200" s="216"/>
    </row>
    <row r="3201" spans="8:8">
      <c r="H3201" s="216"/>
    </row>
    <row r="3202" spans="8:8">
      <c r="H3202" s="216"/>
    </row>
    <row r="3203" spans="8:8">
      <c r="H3203" s="216"/>
    </row>
    <row r="3204" spans="8:8">
      <c r="H3204" s="216"/>
    </row>
    <row r="3205" spans="8:8">
      <c r="H3205" s="216"/>
    </row>
    <row r="3206" spans="8:8">
      <c r="H3206" s="216"/>
    </row>
    <row r="3207" spans="8:8">
      <c r="H3207" s="216"/>
    </row>
    <row r="3208" spans="8:8">
      <c r="H3208" s="216"/>
    </row>
    <row r="3209" spans="8:8">
      <c r="H3209" s="216"/>
    </row>
    <row r="3210" spans="8:8">
      <c r="H3210" s="216"/>
    </row>
    <row r="3211" spans="8:8">
      <c r="H3211" s="216"/>
    </row>
    <row r="3212" spans="8:8">
      <c r="H3212" s="216"/>
    </row>
    <row r="3213" spans="8:8">
      <c r="H3213" s="216"/>
    </row>
    <row r="3214" spans="8:8">
      <c r="H3214" s="216"/>
    </row>
    <row r="3215" spans="8:8">
      <c r="H3215" s="216"/>
    </row>
    <row r="3216" spans="8:8">
      <c r="H3216" s="216"/>
    </row>
    <row r="3217" spans="8:8">
      <c r="H3217" s="216"/>
    </row>
    <row r="3218" spans="8:8">
      <c r="H3218" s="216"/>
    </row>
    <row r="3219" spans="8:8">
      <c r="H3219" s="216"/>
    </row>
    <row r="3220" spans="8:8">
      <c r="H3220" s="216"/>
    </row>
    <row r="3221" spans="8:8">
      <c r="H3221" s="216"/>
    </row>
    <row r="3222" spans="8:8">
      <c r="H3222" s="216"/>
    </row>
    <row r="3223" spans="8:8">
      <c r="H3223" s="216"/>
    </row>
    <row r="3224" spans="8:8">
      <c r="H3224" s="216"/>
    </row>
    <row r="3225" spans="8:8">
      <c r="H3225" s="216"/>
    </row>
    <row r="3226" spans="8:8">
      <c r="H3226" s="216"/>
    </row>
    <row r="3227" spans="8:8">
      <c r="H3227" s="216"/>
    </row>
    <row r="3228" spans="8:8">
      <c r="H3228" s="216"/>
    </row>
    <row r="3229" spans="8:8">
      <c r="H3229" s="216"/>
    </row>
    <row r="3230" spans="8:8">
      <c r="H3230" s="216"/>
    </row>
    <row r="3231" spans="8:8">
      <c r="H3231" s="216"/>
    </row>
    <row r="3232" spans="8:8">
      <c r="H3232" s="216"/>
    </row>
    <row r="3233" spans="8:8">
      <c r="H3233" s="216"/>
    </row>
    <row r="3234" spans="8:8">
      <c r="H3234" s="216"/>
    </row>
    <row r="3235" spans="8:8">
      <c r="H3235" s="216"/>
    </row>
    <row r="3236" spans="8:8">
      <c r="H3236" s="216"/>
    </row>
    <row r="3237" spans="8:8">
      <c r="H3237" s="216"/>
    </row>
    <row r="3238" spans="8:8">
      <c r="H3238" s="216"/>
    </row>
    <row r="3239" spans="8:8">
      <c r="H3239" s="216"/>
    </row>
    <row r="3240" spans="8:8">
      <c r="H3240" s="216"/>
    </row>
    <row r="3241" spans="8:8">
      <c r="H3241" s="216"/>
    </row>
    <row r="3242" spans="8:8">
      <c r="H3242" s="216"/>
    </row>
    <row r="3243" spans="8:8">
      <c r="H3243" s="216"/>
    </row>
    <row r="3244" spans="8:8">
      <c r="H3244" s="216"/>
    </row>
    <row r="3245" spans="8:8">
      <c r="H3245" s="216"/>
    </row>
    <row r="3246" spans="8:8">
      <c r="H3246" s="216"/>
    </row>
    <row r="3247" spans="8:8">
      <c r="H3247" s="216"/>
    </row>
    <row r="3248" spans="8:8">
      <c r="H3248" s="216"/>
    </row>
    <row r="3249" spans="8:8">
      <c r="H3249" s="216"/>
    </row>
    <row r="3250" spans="8:8">
      <c r="H3250" s="216"/>
    </row>
    <row r="3251" spans="8:8">
      <c r="H3251" s="216"/>
    </row>
    <row r="3252" spans="8:8">
      <c r="H3252" s="216"/>
    </row>
    <row r="3253" spans="8:8">
      <c r="H3253" s="216"/>
    </row>
    <row r="3254" spans="8:8">
      <c r="H3254" s="216"/>
    </row>
    <row r="3255" spans="8:8">
      <c r="H3255" s="216"/>
    </row>
    <row r="3256" spans="8:8">
      <c r="H3256" s="216"/>
    </row>
    <row r="3257" spans="8:8">
      <c r="H3257" s="216"/>
    </row>
    <row r="3258" spans="8:8">
      <c r="H3258" s="216"/>
    </row>
    <row r="3259" spans="8:8">
      <c r="H3259" s="216"/>
    </row>
    <row r="3260" spans="8:8">
      <c r="H3260" s="216"/>
    </row>
    <row r="3261" spans="8:8">
      <c r="H3261" s="216"/>
    </row>
    <row r="3262" spans="8:8">
      <c r="H3262" s="216"/>
    </row>
    <row r="3263" spans="8:8">
      <c r="H3263" s="216"/>
    </row>
    <row r="3264" spans="8:8">
      <c r="H3264" s="216"/>
    </row>
    <row r="3265" spans="8:8">
      <c r="H3265" s="216"/>
    </row>
    <row r="3266" spans="8:8">
      <c r="H3266" s="216"/>
    </row>
    <row r="3267" spans="8:8">
      <c r="H3267" s="216"/>
    </row>
    <row r="3268" spans="8:8">
      <c r="H3268" s="216"/>
    </row>
    <row r="3269" spans="8:8">
      <c r="H3269" s="216"/>
    </row>
    <row r="3270" spans="8:8">
      <c r="H3270" s="216"/>
    </row>
    <row r="3271" spans="8:8">
      <c r="H3271" s="216"/>
    </row>
    <row r="3272" spans="8:8">
      <c r="H3272" s="216"/>
    </row>
    <row r="3273" spans="8:8">
      <c r="H3273" s="216"/>
    </row>
    <row r="3274" spans="8:8">
      <c r="H3274" s="216"/>
    </row>
    <row r="3275" spans="8:8">
      <c r="H3275" s="216"/>
    </row>
    <row r="3276" spans="8:8">
      <c r="H3276" s="216"/>
    </row>
    <row r="3277" spans="8:8">
      <c r="H3277" s="216"/>
    </row>
    <row r="3278" spans="8:8">
      <c r="H3278" s="216"/>
    </row>
    <row r="3279" spans="8:8">
      <c r="H3279" s="216"/>
    </row>
    <row r="3280" spans="8:8">
      <c r="H3280" s="216"/>
    </row>
    <row r="3281" spans="8:8">
      <c r="H3281" s="216"/>
    </row>
    <row r="3282" spans="8:8">
      <c r="H3282" s="216"/>
    </row>
    <row r="3283" spans="8:8">
      <c r="H3283" s="216"/>
    </row>
    <row r="3284" spans="8:8">
      <c r="H3284" s="216"/>
    </row>
    <row r="3285" spans="8:8">
      <c r="H3285" s="216"/>
    </row>
    <row r="3286" spans="8:8">
      <c r="H3286" s="216"/>
    </row>
    <row r="3287" spans="8:8">
      <c r="H3287" s="216"/>
    </row>
    <row r="3288" spans="8:8">
      <c r="H3288" s="216"/>
    </row>
    <row r="3289" spans="8:8">
      <c r="H3289" s="216"/>
    </row>
    <row r="3290" spans="8:8">
      <c r="H3290" s="216"/>
    </row>
    <row r="3291" spans="8:8">
      <c r="H3291" s="216"/>
    </row>
    <row r="3292" spans="8:8">
      <c r="H3292" s="216"/>
    </row>
    <row r="3293" spans="8:8">
      <c r="H3293" s="216"/>
    </row>
    <row r="3294" spans="8:8">
      <c r="H3294" s="216"/>
    </row>
    <row r="3295" spans="8:8">
      <c r="H3295" s="216"/>
    </row>
    <row r="3296" spans="8:8">
      <c r="H3296" s="216"/>
    </row>
    <row r="3297" spans="8:8">
      <c r="H3297" s="216"/>
    </row>
    <row r="3298" spans="8:8">
      <c r="H3298" s="216"/>
    </row>
    <row r="3299" spans="8:8">
      <c r="H3299" s="216"/>
    </row>
    <row r="3300" spans="8:8">
      <c r="H3300" s="216"/>
    </row>
    <row r="3301" spans="8:8">
      <c r="H3301" s="216"/>
    </row>
    <row r="3302" spans="8:8">
      <c r="H3302" s="216"/>
    </row>
    <row r="3303" spans="8:8">
      <c r="H3303" s="216"/>
    </row>
    <row r="3304" spans="8:8">
      <c r="H3304" s="216"/>
    </row>
    <row r="3305" spans="8:8">
      <c r="H3305" s="216"/>
    </row>
    <row r="3306" spans="8:8">
      <c r="H3306" s="216"/>
    </row>
    <row r="3307" spans="8:8">
      <c r="H3307" s="216"/>
    </row>
    <row r="3308" spans="8:8">
      <c r="H3308" s="216"/>
    </row>
    <row r="3309" spans="8:8">
      <c r="H3309" s="216"/>
    </row>
    <row r="3310" spans="8:8">
      <c r="H3310" s="216"/>
    </row>
    <row r="3311" spans="8:8">
      <c r="H3311" s="216"/>
    </row>
    <row r="3312" spans="8:8">
      <c r="H3312" s="216"/>
    </row>
    <row r="3313" spans="8:8">
      <c r="H3313" s="216"/>
    </row>
    <row r="3314" spans="8:8">
      <c r="H3314" s="216"/>
    </row>
    <row r="3315" spans="8:8">
      <c r="H3315" s="216"/>
    </row>
    <row r="3316" spans="8:8">
      <c r="H3316" s="216"/>
    </row>
    <row r="3317" spans="8:8">
      <c r="H3317" s="216"/>
    </row>
    <row r="3318" spans="8:8">
      <c r="H3318" s="216"/>
    </row>
    <row r="3319" spans="8:8">
      <c r="H3319" s="216"/>
    </row>
    <row r="3320" spans="8:8">
      <c r="H3320" s="216"/>
    </row>
    <row r="3321" spans="8:8">
      <c r="H3321" s="216"/>
    </row>
    <row r="3322" spans="8:8">
      <c r="H3322" s="216"/>
    </row>
    <row r="3323" spans="8:8">
      <c r="H3323" s="216"/>
    </row>
    <row r="3324" spans="8:8">
      <c r="H3324" s="216"/>
    </row>
    <row r="3325" spans="8:8">
      <c r="H3325" s="216"/>
    </row>
    <row r="3326" spans="8:8">
      <c r="H3326" s="216"/>
    </row>
    <row r="3327" spans="8:8">
      <c r="H3327" s="216"/>
    </row>
    <row r="3328" spans="8:8">
      <c r="H3328" s="216"/>
    </row>
    <row r="3329" spans="8:8">
      <c r="H3329" s="216"/>
    </row>
    <row r="3330" spans="8:8">
      <c r="H3330" s="216"/>
    </row>
    <row r="3331" spans="8:8">
      <c r="H3331" s="216"/>
    </row>
    <row r="3332" spans="8:8">
      <c r="H3332" s="216"/>
    </row>
    <row r="3333" spans="8:8">
      <c r="H3333" s="216"/>
    </row>
    <row r="3334" spans="8:8">
      <c r="H3334" s="216"/>
    </row>
    <row r="3335" spans="8:8">
      <c r="H3335" s="216"/>
    </row>
    <row r="3336" spans="8:8">
      <c r="H3336" s="216"/>
    </row>
    <row r="3337" spans="8:8">
      <c r="H3337" s="216"/>
    </row>
    <row r="3338" spans="8:8">
      <c r="H3338" s="216"/>
    </row>
    <row r="3339" spans="8:8">
      <c r="H3339" s="216"/>
    </row>
    <row r="3340" spans="8:8">
      <c r="H3340" s="216"/>
    </row>
    <row r="3341" spans="8:8">
      <c r="H3341" s="216"/>
    </row>
    <row r="3342" spans="8:8">
      <c r="H3342" s="216"/>
    </row>
    <row r="3343" spans="8:8">
      <c r="H3343" s="216"/>
    </row>
    <row r="3344" spans="8:8">
      <c r="H3344" s="216"/>
    </row>
    <row r="3345" spans="8:8">
      <c r="H3345" s="216"/>
    </row>
    <row r="3346" spans="8:8">
      <c r="H3346" s="216"/>
    </row>
    <row r="3347" spans="8:8">
      <c r="H3347" s="216"/>
    </row>
    <row r="3348" spans="8:8">
      <c r="H3348" s="216"/>
    </row>
    <row r="3349" spans="8:8">
      <c r="H3349" s="216"/>
    </row>
    <row r="3350" spans="8:8">
      <c r="H3350" s="216"/>
    </row>
    <row r="3351" spans="8:8">
      <c r="H3351" s="216"/>
    </row>
    <row r="3352" spans="8:8">
      <c r="H3352" s="216"/>
    </row>
    <row r="3353" spans="8:8">
      <c r="H3353" s="216"/>
    </row>
    <row r="3354" spans="8:8">
      <c r="H3354" s="216"/>
    </row>
    <row r="3355" spans="8:8">
      <c r="H3355" s="216"/>
    </row>
    <row r="3356" spans="8:8">
      <c r="H3356" s="216"/>
    </row>
    <row r="3357" spans="8:8">
      <c r="H3357" s="216"/>
    </row>
    <row r="3358" spans="8:8">
      <c r="H3358" s="216"/>
    </row>
    <row r="3359" spans="8:8">
      <c r="H3359" s="216"/>
    </row>
    <row r="3360" spans="8:8">
      <c r="H3360" s="216"/>
    </row>
    <row r="3361" spans="8:8">
      <c r="H3361" s="216"/>
    </row>
    <row r="3362" spans="8:8">
      <c r="H3362" s="216"/>
    </row>
    <row r="3363" spans="8:8">
      <c r="H3363" s="216"/>
    </row>
    <row r="3364" spans="8:8">
      <c r="H3364" s="216"/>
    </row>
    <row r="3365" spans="8:8">
      <c r="H3365" s="216"/>
    </row>
    <row r="3366" spans="8:8">
      <c r="H3366" s="216"/>
    </row>
    <row r="3367" spans="8:8">
      <c r="H3367" s="216"/>
    </row>
    <row r="3368" spans="8:8">
      <c r="H3368" s="216"/>
    </row>
    <row r="3369" spans="8:8">
      <c r="H3369" s="216"/>
    </row>
    <row r="3370" spans="8:8">
      <c r="H3370" s="216"/>
    </row>
    <row r="3371" spans="8:8">
      <c r="H3371" s="216"/>
    </row>
    <row r="3372" spans="8:8">
      <c r="H3372" s="216"/>
    </row>
    <row r="3373" spans="8:8">
      <c r="H3373" s="216"/>
    </row>
    <row r="3374" spans="8:8">
      <c r="H3374" s="216"/>
    </row>
    <row r="3375" spans="8:8">
      <c r="H3375" s="216"/>
    </row>
    <row r="3376" spans="8:8">
      <c r="H3376" s="216"/>
    </row>
    <row r="3377" spans="8:8">
      <c r="H3377" s="216"/>
    </row>
    <row r="3378" spans="8:8">
      <c r="H3378" s="216"/>
    </row>
    <row r="3379" spans="8:8">
      <c r="H3379" s="216"/>
    </row>
    <row r="3380" spans="8:8">
      <c r="H3380" s="216"/>
    </row>
    <row r="3381" spans="8:8">
      <c r="H3381" s="216"/>
    </row>
    <row r="3382" spans="8:8">
      <c r="H3382" s="216"/>
    </row>
    <row r="3383" spans="8:8">
      <c r="H3383" s="216"/>
    </row>
    <row r="3384" spans="8:8">
      <c r="H3384" s="216"/>
    </row>
    <row r="3385" spans="8:8">
      <c r="H3385" s="216"/>
    </row>
    <row r="3386" spans="8:8">
      <c r="H3386" s="216"/>
    </row>
    <row r="3387" spans="8:8">
      <c r="H3387" s="216"/>
    </row>
    <row r="3388" spans="8:8">
      <c r="H3388" s="216"/>
    </row>
    <row r="3389" spans="8:8">
      <c r="H3389" s="216"/>
    </row>
    <row r="3390" spans="8:8">
      <c r="H3390" s="216"/>
    </row>
    <row r="3391" spans="8:8">
      <c r="H3391" s="216"/>
    </row>
    <row r="3392" spans="8:8">
      <c r="H3392" s="216"/>
    </row>
    <row r="3393" spans="8:8">
      <c r="H3393" s="216"/>
    </row>
    <row r="3394" spans="8:8">
      <c r="H3394" s="216"/>
    </row>
    <row r="3395" spans="8:8">
      <c r="H3395" s="216"/>
    </row>
    <row r="3396" spans="8:8">
      <c r="H3396" s="216"/>
    </row>
    <row r="3397" spans="8:8">
      <c r="H3397" s="216"/>
    </row>
    <row r="3398" spans="8:8">
      <c r="H3398" s="216"/>
    </row>
    <row r="3399" spans="8:8">
      <c r="H3399" s="216"/>
    </row>
    <row r="3400" spans="8:8">
      <c r="H3400" s="216"/>
    </row>
    <row r="3401" spans="8:8">
      <c r="H3401" s="216"/>
    </row>
    <row r="3402" spans="8:8">
      <c r="H3402" s="216"/>
    </row>
    <row r="3403" spans="8:8">
      <c r="H3403" s="216"/>
    </row>
    <row r="3404" spans="8:8">
      <c r="H3404" s="216"/>
    </row>
    <row r="3405" spans="8:8">
      <c r="H3405" s="216"/>
    </row>
    <row r="3406" spans="8:8">
      <c r="H3406" s="216"/>
    </row>
    <row r="3407" spans="8:8">
      <c r="H3407" s="216"/>
    </row>
    <row r="3408" spans="8:8">
      <c r="H3408" s="216"/>
    </row>
    <row r="3409" spans="8:8">
      <c r="H3409" s="216"/>
    </row>
    <row r="3410" spans="8:8">
      <c r="H3410" s="216"/>
    </row>
    <row r="3411" spans="8:8">
      <c r="H3411" s="216"/>
    </row>
    <row r="3412" spans="8:8">
      <c r="H3412" s="216"/>
    </row>
    <row r="3413" spans="8:8">
      <c r="H3413" s="216"/>
    </row>
    <row r="3414" spans="8:8">
      <c r="H3414" s="216"/>
    </row>
    <row r="3415" spans="8:8">
      <c r="H3415" s="216"/>
    </row>
    <row r="3416" spans="8:8">
      <c r="H3416" s="216"/>
    </row>
    <row r="3417" spans="8:8">
      <c r="H3417" s="216"/>
    </row>
    <row r="3418" spans="8:8">
      <c r="H3418" s="216"/>
    </row>
    <row r="3419" spans="8:8">
      <c r="H3419" s="216"/>
    </row>
    <row r="3420" spans="8:8">
      <c r="H3420" s="216"/>
    </row>
    <row r="3421" spans="8:8">
      <c r="H3421" s="216"/>
    </row>
    <row r="3422" spans="8:8">
      <c r="H3422" s="216"/>
    </row>
    <row r="3423" spans="8:8">
      <c r="H3423" s="216"/>
    </row>
    <row r="3424" spans="8:8">
      <c r="H3424" s="216"/>
    </row>
    <row r="3425" spans="8:8">
      <c r="H3425" s="216"/>
    </row>
    <row r="3426" spans="8:8">
      <c r="H3426" s="216"/>
    </row>
    <row r="3427" spans="8:8">
      <c r="H3427" s="216"/>
    </row>
    <row r="3428" spans="8:8">
      <c r="H3428" s="216"/>
    </row>
    <row r="3429" spans="8:8">
      <c r="H3429" s="216"/>
    </row>
    <row r="3430" spans="8:8">
      <c r="H3430" s="216"/>
    </row>
    <row r="3431" spans="8:8">
      <c r="H3431" s="216"/>
    </row>
    <row r="3432" spans="8:8">
      <c r="H3432" s="216"/>
    </row>
    <row r="3433" spans="8:8">
      <c r="H3433" s="216"/>
    </row>
    <row r="3434" spans="8:8">
      <c r="H3434" s="216"/>
    </row>
    <row r="3435" spans="8:8">
      <c r="H3435" s="216"/>
    </row>
    <row r="3436" spans="8:8">
      <c r="H3436" s="216"/>
    </row>
    <row r="3437" spans="8:8">
      <c r="H3437" s="216"/>
    </row>
    <row r="3438" spans="8:8">
      <c r="H3438" s="216"/>
    </row>
    <row r="3439" spans="8:8">
      <c r="H3439" s="216"/>
    </row>
    <row r="3440" spans="8:8">
      <c r="H3440" s="216"/>
    </row>
    <row r="3441" spans="8:8">
      <c r="H3441" s="216"/>
    </row>
    <row r="3442" spans="8:8">
      <c r="H3442" s="216"/>
    </row>
    <row r="3443" spans="8:8">
      <c r="H3443" s="216"/>
    </row>
    <row r="3444" spans="8:8">
      <c r="H3444" s="216"/>
    </row>
    <row r="3445" spans="8:8">
      <c r="H3445" s="216"/>
    </row>
    <row r="3446" spans="8:8">
      <c r="H3446" s="216"/>
    </row>
    <row r="3447" spans="8:8">
      <c r="H3447" s="216"/>
    </row>
    <row r="3448" spans="8:8">
      <c r="H3448" s="216"/>
    </row>
    <row r="3449" spans="8:8">
      <c r="H3449" s="216"/>
    </row>
    <row r="3450" spans="8:8">
      <c r="H3450" s="216"/>
    </row>
    <row r="3451" spans="8:8">
      <c r="H3451" s="216"/>
    </row>
    <row r="3452" spans="8:8">
      <c r="H3452" s="216"/>
    </row>
    <row r="3453" spans="8:8">
      <c r="H3453" s="216"/>
    </row>
    <row r="3454" spans="8:8">
      <c r="H3454" s="216"/>
    </row>
    <row r="3455" spans="8:8">
      <c r="H3455" s="216"/>
    </row>
    <row r="3456" spans="8:8">
      <c r="H3456" s="216"/>
    </row>
    <row r="3457" spans="8:8">
      <c r="H3457" s="216"/>
    </row>
    <row r="3458" spans="8:8">
      <c r="H3458" s="216"/>
    </row>
    <row r="3459" spans="8:8">
      <c r="H3459" s="216"/>
    </row>
    <row r="3460" spans="8:8">
      <c r="H3460" s="216"/>
    </row>
    <row r="3461" spans="8:8">
      <c r="H3461" s="216"/>
    </row>
    <row r="3462" spans="8:8">
      <c r="H3462" s="216"/>
    </row>
    <row r="3463" spans="8:8">
      <c r="H3463" s="216"/>
    </row>
    <row r="3464" spans="8:8">
      <c r="H3464" s="216"/>
    </row>
    <row r="3465" spans="8:8">
      <c r="H3465" s="216"/>
    </row>
    <row r="3466" spans="8:8">
      <c r="H3466" s="216"/>
    </row>
    <row r="3467" spans="8:8">
      <c r="H3467" s="216"/>
    </row>
    <row r="3468" spans="8:8">
      <c r="H3468" s="216"/>
    </row>
    <row r="3469" spans="8:8">
      <c r="H3469" s="216"/>
    </row>
    <row r="3470" spans="8:8">
      <c r="H3470" s="216"/>
    </row>
    <row r="3471" spans="8:8">
      <c r="H3471" s="216"/>
    </row>
    <row r="3472" spans="8:8">
      <c r="H3472" s="216"/>
    </row>
    <row r="3473" spans="8:8">
      <c r="H3473" s="216"/>
    </row>
    <row r="3474" spans="8:8">
      <c r="H3474" s="216"/>
    </row>
    <row r="3475" spans="8:8">
      <c r="H3475" s="216"/>
    </row>
    <row r="3476" spans="8:8">
      <c r="H3476" s="216"/>
    </row>
    <row r="3477" spans="8:8">
      <c r="H3477" s="216"/>
    </row>
    <row r="3478" spans="8:8">
      <c r="H3478" s="216"/>
    </row>
    <row r="3479" spans="8:8">
      <c r="H3479" s="216"/>
    </row>
    <row r="3480" spans="8:8">
      <c r="H3480" s="216"/>
    </row>
    <row r="3481" spans="8:8">
      <c r="H3481" s="216"/>
    </row>
    <row r="3482" spans="8:8">
      <c r="H3482" s="216"/>
    </row>
    <row r="3483" spans="8:8">
      <c r="H3483" s="216"/>
    </row>
    <row r="3484" spans="8:8">
      <c r="H3484" s="216"/>
    </row>
    <row r="3485" spans="8:8">
      <c r="H3485" s="216"/>
    </row>
    <row r="3486" spans="8:8">
      <c r="H3486" s="216"/>
    </row>
    <row r="3487" spans="8:8">
      <c r="H3487" s="216"/>
    </row>
    <row r="3488" spans="8:8">
      <c r="H3488" s="216"/>
    </row>
    <row r="3489" spans="8:8">
      <c r="H3489" s="216"/>
    </row>
    <row r="3490" spans="8:8">
      <c r="H3490" s="216"/>
    </row>
    <row r="3491" spans="8:8">
      <c r="H3491" s="216"/>
    </row>
    <row r="3492" spans="8:8">
      <c r="H3492" s="216"/>
    </row>
    <row r="3493" spans="8:8">
      <c r="H3493" s="216"/>
    </row>
    <row r="3494" spans="8:8">
      <c r="H3494" s="216"/>
    </row>
    <row r="3495" spans="8:8">
      <c r="H3495" s="216"/>
    </row>
    <row r="3496" spans="8:8">
      <c r="H3496" s="216"/>
    </row>
    <row r="3497" spans="8:8">
      <c r="H3497" s="216"/>
    </row>
    <row r="3498" spans="8:8">
      <c r="H3498" s="216"/>
    </row>
    <row r="3499" spans="8:8">
      <c r="H3499" s="216"/>
    </row>
    <row r="3500" spans="8:8">
      <c r="H3500" s="216"/>
    </row>
    <row r="3501" spans="8:8">
      <c r="H3501" s="216"/>
    </row>
    <row r="3502" spans="8:8">
      <c r="H3502" s="216"/>
    </row>
    <row r="3503" spans="8:8">
      <c r="H3503" s="216"/>
    </row>
    <row r="3504" spans="8:8">
      <c r="H3504" s="216"/>
    </row>
    <row r="3505" spans="8:8">
      <c r="H3505" s="216"/>
    </row>
    <row r="3506" spans="8:8">
      <c r="H3506" s="216"/>
    </row>
    <row r="3507" spans="8:8">
      <c r="H3507" s="216"/>
    </row>
    <row r="3508" spans="8:8">
      <c r="H3508" s="216"/>
    </row>
    <row r="3509" spans="8:8">
      <c r="H3509" s="216"/>
    </row>
    <row r="3510" spans="8:8">
      <c r="H3510" s="216"/>
    </row>
    <row r="3511" spans="8:8">
      <c r="H3511" s="216"/>
    </row>
    <row r="3512" spans="8:8">
      <c r="H3512" s="216"/>
    </row>
    <row r="3513" spans="8:8">
      <c r="H3513" s="216"/>
    </row>
    <row r="3514" spans="8:8">
      <c r="H3514" s="216"/>
    </row>
    <row r="3515" spans="8:8">
      <c r="H3515" s="216"/>
    </row>
    <row r="3516" spans="8:8">
      <c r="H3516" s="216"/>
    </row>
    <row r="3517" spans="8:8">
      <c r="H3517" s="216"/>
    </row>
    <row r="3518" spans="8:8">
      <c r="H3518" s="216"/>
    </row>
    <row r="3519" spans="8:8">
      <c r="H3519" s="216"/>
    </row>
    <row r="3520" spans="8:8">
      <c r="H3520" s="216"/>
    </row>
    <row r="3521" spans="8:8">
      <c r="H3521" s="216"/>
    </row>
    <row r="3522" spans="8:8">
      <c r="H3522" s="216"/>
    </row>
    <row r="3523" spans="8:8">
      <c r="H3523" s="216"/>
    </row>
    <row r="3524" spans="8:8">
      <c r="H3524" s="216"/>
    </row>
    <row r="3525" spans="8:8">
      <c r="H3525" s="216"/>
    </row>
    <row r="3526" spans="8:8">
      <c r="H3526" s="216"/>
    </row>
    <row r="3527" spans="8:8">
      <c r="H3527" s="216"/>
    </row>
    <row r="3528" spans="8:8">
      <c r="H3528" s="216"/>
    </row>
    <row r="3529" spans="8:8">
      <c r="H3529" s="216"/>
    </row>
  </sheetData>
  <pageMargins left="0.70866141732283472" right="0.70866141732283472" top="0.74803149606299213" bottom="0.74803149606299213" header="0.31496062992125984" footer="0.31496062992125984"/>
  <pageSetup paperSize="9" scale="53" fitToHeight="50" orientation="portrait" horizontalDpi="4294967293" verticalDpi="4294967293" r:id="rId1"/>
  <headerFooter>
    <oddHeader>&amp;LPopis GOI del&amp;C&amp;"Humnst777 Lt BT,Običajno"ZD ILIRSKA BISTRICA&amp;RŠT.PROJEKTA:PZI /19 - 034-117/APRIL 2020</oddHeader>
    <oddFooter>Stran &amp;P od &amp;N</oddFooter>
  </headerFooter>
  <rowBreaks count="7" manualBreakCount="7">
    <brk id="165" max="7" man="1"/>
    <brk id="199" max="7" man="1"/>
    <brk id="403" max="7" man="1"/>
    <brk id="776" max="7" man="1"/>
    <brk id="903" max="7" man="1"/>
    <brk id="1895" max="7" man="1"/>
    <brk id="2280" max="7"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Delovni listi</vt:lpstr>
      </vt:variant>
      <vt:variant>
        <vt:i4>3</vt:i4>
      </vt:variant>
      <vt:variant>
        <vt:lpstr>Imenovani obsegi</vt:lpstr>
      </vt:variant>
      <vt:variant>
        <vt:i4>2</vt:i4>
      </vt:variant>
    </vt:vector>
  </HeadingPairs>
  <TitlesOfParts>
    <vt:vector size="5" baseType="lpstr">
      <vt:lpstr>REKAPITULACIJA</vt:lpstr>
      <vt:lpstr>splošna določila</vt:lpstr>
      <vt:lpstr>GO OBJEKT</vt:lpstr>
      <vt:lpstr>'GO OBJEKT'!Področje_tiskanja</vt:lpstr>
      <vt:lpstr>REKAPITULACIJA!Področje_tiskanja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Uporabnik;ADENDA;GORAZD LAMPE s.p.</dc:creator>
  <cp:lastModifiedBy>irmak</cp:lastModifiedBy>
  <cp:lastPrinted>2020-07-06T11:30:20Z</cp:lastPrinted>
  <dcterms:created xsi:type="dcterms:W3CDTF">2017-04-15T19:51:35Z</dcterms:created>
  <dcterms:modified xsi:type="dcterms:W3CDTF">2020-07-29T06:07:37Z</dcterms:modified>
</cp:coreProperties>
</file>