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rekapitulacija" sheetId="1" r:id="rId1"/>
    <sheet name="ceste" sheetId="2" r:id="rId2"/>
    <sheet name="konstrukcije" sheetId="3" r:id="rId3"/>
    <sheet name="meteorna kanalizacija" sheetId="4" r:id="rId4"/>
    <sheet name="fekalna kanalizacija" sheetId="5" r:id="rId5"/>
    <sheet name="vodovod" sheetId="6" r:id="rId6"/>
    <sheet name="JAVNA RAZSVETLJAVA" sheetId="7" r:id="rId7"/>
    <sheet name="KATV" sheetId="8" r:id="rId8"/>
  </sheets>
  <definedNames/>
  <calcPr fullCalcOnLoad="1"/>
</workbook>
</file>

<file path=xl/sharedStrings.xml><?xml version="1.0" encoding="utf-8"?>
<sst xmlns="http://schemas.openxmlformats.org/spreadsheetml/2006/main" count="1742" uniqueCount="650">
  <si>
    <t xml:space="preserve">Napajalno krmilni kabel JR svetilk  PP00-A 4x16mm2 + 2,5mm2 uvlečen v JR kabelsko kanalizacijo iz RKO/JR omare do posameznih JR svetilk
</t>
  </si>
  <si>
    <t xml:space="preserve">Dobava in montaža kabelskih končnikov za kabel 4x35 mm2 Al, montaža kabelskih čevljev in priklop kabla 
</t>
  </si>
  <si>
    <t xml:space="preserve">Dobava in montaža kabelskih končnikov za kabel 4x25 mm2 Al, montaža kabelskih čevljev in priklop kabla v posamezni svetilki
</t>
  </si>
  <si>
    <t xml:space="preserve">Dobava in montaža kabelskih končnikov za kabel 4x16 mm2 Al, montaža kabelskih čevljev in priklop kabla v posamezni svetilki
</t>
  </si>
  <si>
    <t xml:space="preserve">Kabel za priključitev svetilke
PP00-Y 4 x 2,5 mm2
</t>
  </si>
  <si>
    <t>Svetilka tip CX100 COMFORT z ravnim steklom, z montažnim kotom 0° ter s sijalko HCITT/830 - 150W montirana na JR kandelaber na višini h=6 m od ta, za osvetlitev prehodov za pešce (metalhalogena) brez redukcije</t>
  </si>
  <si>
    <t xml:space="preserve">Svetilka tip CX100 COMFORT z ravnim steklom, z montažnim kotom 0° ter s sijalko HST - 100W montirana na JR kandelaber na višini h=6 m od ta, za osvetlitev pločnika in cestišča (natrijeva) z negativno logiko in redukcijo.
</t>
  </si>
  <si>
    <t xml:space="preserve">Meritve, pregledi in izdaja atestov
</t>
  </si>
  <si>
    <t xml:space="preserve">Pripravljalna in zaključna dela
</t>
  </si>
  <si>
    <t xml:space="preserve">Demontaža obstoječe svetilke z drogom ter njena sanacija (barvanje, …), prestavitev v zato pripravljen temelj, priključitev na napajanje in ozemljitev do njenega funkcionalnega delovanja
</t>
  </si>
  <si>
    <t>REKAPITULACIJA STROŠKOV:</t>
  </si>
  <si>
    <t>OPIS</t>
  </si>
  <si>
    <t>CENA</t>
  </si>
  <si>
    <t>JR KABELSKA KANALIZACIJA -  GRADBENI DEL</t>
  </si>
  <si>
    <t>JR ELEKTROMONTAŽNI DEL</t>
  </si>
  <si>
    <t>IZDELAVA PID PROJEKTNE DOKUMENTACIJE (ocenjeno)</t>
  </si>
  <si>
    <t>STROŠEK POGODBE O DOBAVI ELEKTRIČNE ENERGIJE - (STROŠEK INVESTITORJA - ocena)</t>
  </si>
  <si>
    <t>SKUPAJ BREZ DDV</t>
  </si>
  <si>
    <t>DDV</t>
  </si>
  <si>
    <t>SKUPAJ Z DDV</t>
  </si>
  <si>
    <t>1. TK GRADBENI DEL – TK KABELSKA KANALIZACIJA (dobava in montaža)</t>
  </si>
  <si>
    <t>1.TK GRADBENI DEL – TK KABELSKA KANALIZACIJA SKUPAJ:</t>
  </si>
  <si>
    <t>opis postavke</t>
  </si>
  <si>
    <t>cena/en</t>
  </si>
  <si>
    <t>skupaj</t>
  </si>
  <si>
    <t xml:space="preserve">Trasiranje, strojni in ročni izkop in planiranje dna jarka v III. do IV. ktg., širine dna 60 cm in globine 80-120 cm za izdelavo cevne kabelske kanalizacije - (50% izkopa za TK ter 50% izkopa za KATV).
</t>
  </si>
  <si>
    <t xml:space="preserve">Zasip jarka širine 0,6m v višini 0,7m s tamponskim materialom komplet z nabijanjem v plasteh debeline 20cm do ustrezne zbitosti za pločnik  - izmera v zbitem stanju
</t>
  </si>
  <si>
    <t xml:space="preserve">Priprava posteljice iz peska granulacije 0-4mm (10cm) v jarku širine 0,4m ter delnim zasipom iz peska (20cm) komplet z nabijanjem v plasteh 
</t>
  </si>
  <si>
    <t xml:space="preserve">Dobava, polaganje in spajanje STIGMAFLEX cevi prereza fi=110mm - rumene barve za potrebe TK v izkopan kabelski kanal (2 x fi=110mm v dolžini 710m)
</t>
  </si>
  <si>
    <t xml:space="preserve">Dobava, polaganje in spajanje STIGMAFLEX cevi prereza fi=110mm - rumene barve za potrebe KATV v izkopan kabelski kanal (2 x fi=110mm v dolžini 710m)
</t>
  </si>
  <si>
    <t xml:space="preserve">Odvoz odvečnega materiala na deponijo po izboru izvajalca (do 5 km) in čiščenje izkopane trase 
</t>
  </si>
  <si>
    <t xml:space="preserve">Izkop in komplet izdelava tipskega armiranobetonskega kabelskega jaška 1.5x1.5x1.5m globine, LTŽ pokrov 600x600mm (TELEFON) (nosilnosti 400 kN - težki promet)
</t>
  </si>
  <si>
    <t xml:space="preserve">Izkop in komplet izdelava tipskega armiranobetonskega kabelskega jaška 1.5x1.5x1.5m globine, LTŽ pokrov 600x600mm (KATV) (nosilnosti 400 kN - težki promet)
</t>
  </si>
  <si>
    <t xml:space="preserve">Izkop in komplet izdelava tipskega betonskega jaška fi=60cm, l=1m, LTŽ pokrov 600x600mm (TELEFON) (nosilnosti 400 kN - teški promet)
</t>
  </si>
  <si>
    <t xml:space="preserve">Izkop in komplet izdelava tipskega betonskega jaška fi=60cm, l=1m, LTŽ pokrov 600x600mm (KATV) (nosilnosti 400 kN - teški promet)
</t>
  </si>
  <si>
    <t xml:space="preserve">Izdelava uvoda  za SF cevi 4 x fi=110mm v obstoječe kabelske jaške
</t>
  </si>
  <si>
    <t>Dobava in polaganje pocinkanega valjanca FeZn 25x4mm.</t>
  </si>
  <si>
    <t xml:space="preserve">Projektantski nadzor
</t>
  </si>
  <si>
    <t>TK KABELSKA IN KATV KABELSKA  KANALIZACIJA  –  GRADBENI DEL</t>
  </si>
  <si>
    <t>IZDELAVA PID PROJEKTNE DOKUMENTACIJE (OCENJENO)</t>
  </si>
  <si>
    <t>E. JAVNA RAZSVETLJAVA</t>
  </si>
  <si>
    <t>F. KATV</t>
  </si>
  <si>
    <t xml:space="preserve"> IV. GRADBENA DELA</t>
  </si>
  <si>
    <t xml:space="preserve"> V. OSTALA DELA</t>
  </si>
  <si>
    <t xml:space="preserve">VI. OBNOVITEV HIŠNIH PRIKLJUČKOV </t>
  </si>
  <si>
    <t>SKUPAJ VODOVOD</t>
  </si>
  <si>
    <t>SKUPAJ CESTE, KANALIZACIJA, VODOVOD</t>
  </si>
  <si>
    <r>
      <t xml:space="preserve">Dobava in montaža EV zasunov iz nodularne litine GGG 400 z epoksy zaščito minimalne debeline 250 mikronov. Klin zasuna je zaščiten z EPDM elastomerno gumo. Vreteno zasuna je izdelano iz nerjavečega jekla. Tesnenje na vretenu je izvedeno z dvema "O" tesniloma iz NBR. Na obeh straneh klina sta teflonska vodila. Komplet z gumi tesnili, vijaki in maticami. Vijaki po montaži dodatno antikorozijsko zaščiteni. Ustrezati morajo standardu EN 1074 in ISO 7259.
</t>
    </r>
    <r>
      <rPr>
        <b/>
        <i/>
        <sz val="10"/>
        <rFont val="Times New Roman CE"/>
        <family val="0"/>
      </rPr>
      <t>- EV zasun DN 50</t>
    </r>
  </si>
  <si>
    <r>
      <t xml:space="preserve">Dobava in montaža EV zasunov iz nodularne litine GGG 400 z epoksy zaščito minimalne debeline 250 mikronov. Klin zasuna je zaščiten z EPDM elastomerno gumo. Vreteno zasuna je izdelano iz nerjavečega jekla. Tesnenje na vretenu je izvedeno z dvema "O" tesniloma iz NBR. Na obeh straneh klina sta teflonska vodila. Komplet z gumi tesnili, vijaki in maticami. Vijaki po montaži dodatno antikorozijsko zaščiteni. Ustrezati morajo standardu EN 1074 in ISO 7259.
</t>
    </r>
    <r>
      <rPr>
        <b/>
        <i/>
        <sz val="10"/>
        <rFont val="Times New Roman CE"/>
        <family val="0"/>
      </rPr>
      <t>- EV zasun DN 50 z vgradbeno armaturo in cestno kapo</t>
    </r>
  </si>
  <si>
    <r>
      <t xml:space="preserve">Dobava in montaža EV zasunov iz nodularne litine GGG 400 z epoksy zaščito minimalne debeline 250 mikronov. Klin zasuna je zaščiten z EPDM elastomerno gumo. Vreteno zasuna je izdelano iz nerjavečega jekla. Tesnenje na vretenu je izvedeno z dvema "O" tesniloma iz NBR. Na obeh straneh klina sta teflonska vodila. Komplet z gumi tesnili, vijaki in maticami. Vijaki po montaži dodatno antikorozijsko zaščiteni. Ustrezati morajo standardu EN 1074 in ISO 7259.
- </t>
    </r>
    <r>
      <rPr>
        <b/>
        <i/>
        <sz val="10"/>
        <rFont val="Times New Roman CE"/>
        <family val="0"/>
      </rPr>
      <t>EV zasun DN 80 z vgradbeno armaturo in cestno kapo</t>
    </r>
  </si>
  <si>
    <r>
      <t xml:space="preserve">Dobava in montaža EV zasunov iz nodularne litine GGG 400 z epoksy zaščito minimalne debeline 250 mikronov. Klin zasuna je zaščiten z EPDM elastomerno gumo. Vreteno zasuna je izdelano iz nerjavečega jekla. Tesnenje na vretenu je izvedeno z dvema "O" tesniloma iz NBR. Na obeh straneh klina sta teflonska vodila. Komplet z gumi tesnili, vijaki in maticami. Vijaki po montaži dodatno antikorozijsko zaščiteni. Ustrezati morajo standardu EN 1074 in ISO 7259.
- </t>
    </r>
    <r>
      <rPr>
        <b/>
        <i/>
        <sz val="10"/>
        <rFont val="Times New Roman CE"/>
        <family val="0"/>
      </rPr>
      <t>EV zasun DN 100</t>
    </r>
  </si>
  <si>
    <r>
      <t xml:space="preserve">Dobava in montaža EV zasunov iz nodularne litine GGG 400 z epoksy zaščito minimalne debeline 250 mikronov. Klin zasuna je zaščiten z EPDM elastomerno gumo. Vreteno zasuna je izdelano iz nerjavečega jekla. Tesnenje na vretenu je izvedeno z dvema "O" tesniloma iz NBR. Na obeh straneh klina sta teflonska vodila. Komplet z gumi tesnili, vijaki in maticami. Vijaki po montaži dodatno antikorozijsko zaščiteni. Ustrezati morajo standardu EN 1074 in ISO 7259.
- </t>
    </r>
    <r>
      <rPr>
        <b/>
        <i/>
        <sz val="10"/>
        <rFont val="Times New Roman CE"/>
        <family val="0"/>
      </rPr>
      <t>EV zasun DN 125</t>
    </r>
  </si>
  <si>
    <r>
      <t xml:space="preserve">Dobava in montaža EV zasunov iz nodularne litine GGG 400 z epoksy zaščito minimalne debeline 250 mikronov. Klin zasuna je zaščiten z EPDM elastomerno gumo. Vreteno zasuna je izdelano iz nerjavečega jekla. Tesnenje na vretenu je izvedeno z dvema "O" tesniloma iz NBR. Na obeh straneh klina sta teflonska vodila. Komplet z gumi tesnili, vijaki in maticami. Vijaki po montaži dodatno antikorozijsko zaščiteni. Ustrezati morajo standardu EN 1074 in ISO 7259.
- </t>
    </r>
    <r>
      <rPr>
        <b/>
        <i/>
        <sz val="10"/>
        <rFont val="Times New Roman CE"/>
        <family val="0"/>
      </rPr>
      <t>EV zasun DN 250</t>
    </r>
  </si>
  <si>
    <r>
      <t xml:space="preserve">Dobava in montaža nadzemnega požarnega hidranta. Telo nadzemnega hidranta mora biti iz INOX, glava iz nodularne litine z dvema "C" priključkoma ter enim "B" priključkom. Hidrant mora biti opremljen z izpustno odprtino po kateri odteče stoječa voda iz hidranta. Ustrezati morajo standardu DIN 3222.
- </t>
    </r>
    <r>
      <rPr>
        <b/>
        <i/>
        <sz val="10"/>
        <rFont val="Times New Roman CE"/>
        <family val="0"/>
      </rPr>
      <t>DN 80 - RD1000</t>
    </r>
  </si>
  <si>
    <r>
      <t xml:space="preserve">Dobava in montaža nadzemnega požarnega hidranta. Telo nadzemnega hidranta mora biti iz INOX, glava iz nodularne litine z dvema "C" priključkoma ter enim "B" priključkom. Hidrant mora biti opremljen z izpustno odprtino po kateri odteče stoječa voda iz hidranta. Ustrezati morajo standardu DIN 3222.
- </t>
    </r>
    <r>
      <rPr>
        <b/>
        <i/>
        <sz val="10"/>
        <rFont val="Times New Roman CE"/>
        <family val="0"/>
      </rPr>
      <t>DN 80 - RD1250</t>
    </r>
  </si>
  <si>
    <r>
      <t xml:space="preserve">Dobava in montaža nadzemnega požarnega hidranta. Telo nadzemnega hidranta mora biti iz INOX, glava iz nodularne litine z dvema "C" priključkoma ter enim "B" priključkom. Hidrant mora biti opremljen z izpustno odprtino po kateri odteče stoječa voda iz hidranta. Ustrezati morajo standardu DIN 3222.
- </t>
    </r>
    <r>
      <rPr>
        <b/>
        <i/>
        <sz val="10"/>
        <rFont val="Times New Roman CE"/>
        <family val="0"/>
      </rPr>
      <t>DN 80 - RD1500</t>
    </r>
  </si>
  <si>
    <r>
      <t xml:space="preserve">Dobava in montaža montažno demontažnega kosa iz duktilne litine GGG 400 z epoksy zaščito s stojnimi pocinkanimi matičnimi vijaki kvalitete 8.8 za regulacijo, z dvojnim"O" tesnenjem. Vse v skladu z ISO 2531.
- </t>
    </r>
    <r>
      <rPr>
        <b/>
        <i/>
        <sz val="10"/>
        <rFont val="Times New Roman CE"/>
        <family val="0"/>
      </rPr>
      <t>DN 100</t>
    </r>
  </si>
  <si>
    <r>
      <t>Dobava in montaža montažno demontažnega kosa iz duktilne litine GGG 400 z epoksy zaščito s stojnimi pocinkanimi matičnimi vijaki kvalitete 8.8 za regulacijo, z dvojnim"O" tesnenjem. Vse v skladu z ISO 2531.
-</t>
    </r>
    <r>
      <rPr>
        <b/>
        <i/>
        <sz val="10"/>
        <rFont val="Times New Roman CE"/>
        <family val="0"/>
      </rPr>
      <t xml:space="preserve"> DN 125</t>
    </r>
  </si>
  <si>
    <r>
      <t>Dobava in montaža montažno demontažnega kosa iz duktilne litine GGG 400 z epoksy zaščito s stojnimi pocinkanimi matičnimi vijaki kvalitete 8.8 za regulacijo, z dvojnim"O" tesnenjem. Vse v skladu z ISO 2531.
-</t>
    </r>
    <r>
      <rPr>
        <b/>
        <i/>
        <sz val="10"/>
        <rFont val="Times New Roman CE"/>
        <family val="0"/>
      </rPr>
      <t xml:space="preserve"> DN 150</t>
    </r>
  </si>
  <si>
    <r>
      <t xml:space="preserve">Dobava in montaža montažno demontažnega kosa iz duktilne litine GGG 400 z epoksy zaščito s stojnimi pocinkanimi matičnimi vijaki kvalitete 8.8 za regulacijo, z dvojnim"O" tesnenjem. Vse v skladu z ISO 2531.
- </t>
    </r>
    <r>
      <rPr>
        <b/>
        <i/>
        <sz val="10"/>
        <rFont val="Times New Roman CE"/>
        <family val="0"/>
      </rPr>
      <t>DN 250</t>
    </r>
  </si>
  <si>
    <r>
      <t xml:space="preserve">Dobava in montaža montažno nepovratnega ventila DN 100 iz nodularne litine z epoksy zaščito s stojnimi pocinkanimi matičnimi vijaki kvalitete 8.8 za regulacijo, z dvojnim"O" tesnenjem. Vse v skladu z ISO 2531.
- </t>
    </r>
    <r>
      <rPr>
        <b/>
        <i/>
        <sz val="10"/>
        <rFont val="Times New Roman CE"/>
        <family val="0"/>
      </rPr>
      <t>DN 100</t>
    </r>
  </si>
  <si>
    <r>
      <t xml:space="preserve">Dobava in montaža magnetno </t>
    </r>
    <r>
      <rPr>
        <b/>
        <i/>
        <sz val="10"/>
        <rFont val="Times New Roman CE"/>
        <family val="0"/>
      </rPr>
      <t>induktivnega vodomera DN 100 PN 6,</t>
    </r>
    <r>
      <rPr>
        <i/>
        <sz val="10"/>
        <rFont val="Times New Roman CE"/>
        <family val="1"/>
      </rPr>
      <t xml:space="preserve">  prirobnični, neoprenska notranja zaščita za čisto vodo, priključna napetost 230 V AC, IP 67, z tokovnim izhodom 4 - 20 mA, pasivni impulzni izhod 3 - 30 V DC (točno specifikacijo in tip vodomera preverit pri upravljalcu vodovodnega omrežja)</t>
    </r>
  </si>
  <si>
    <r>
      <t>Dobava in montaža univerzalnih spojk za duktilne in azbestno - cementne cevi. Spojke morajo imeti dodatno varovanje z nazobčanim kovinskim obročem.
–</t>
    </r>
    <r>
      <rPr>
        <b/>
        <i/>
        <sz val="10"/>
        <rFont val="Times New Roman CE"/>
        <family val="0"/>
      </rPr>
      <t xml:space="preserve"> DN 80 enojna</t>
    </r>
  </si>
  <si>
    <r>
      <t xml:space="preserve">Dobava in montaža multi joint spojk za spajanje cevi različnih premerov in materialov. Spojke morajo biti neizvlečne. imeti dodatno varovanje z nazobčanim kovinskim obročem.
</t>
    </r>
    <r>
      <rPr>
        <b/>
        <i/>
        <sz val="10"/>
        <rFont val="Times New Roman CE"/>
        <family val="0"/>
      </rPr>
      <t>– DN 50</t>
    </r>
  </si>
  <si>
    <r>
      <t xml:space="preserve">Dobava in montaža multi joint spojk za spajanje cevi različnih premerov in materialov. Spojke morajo biti neizvlečne. imeti dodatno varovanje z nazobčanim kovinskim obročem.
</t>
    </r>
    <r>
      <rPr>
        <b/>
        <i/>
        <sz val="10"/>
        <rFont val="Times New Roman CE"/>
        <family val="0"/>
      </rPr>
      <t>– DN 100</t>
    </r>
  </si>
  <si>
    <r>
      <t xml:space="preserve">Dobava in izdelava </t>
    </r>
    <r>
      <rPr>
        <b/>
        <i/>
        <sz val="10"/>
        <rFont val="Times New Roman CE"/>
        <family val="0"/>
      </rPr>
      <t>by-passa iz alkaten cevi PE 80 za PN 12,5 bar v skladu z ISO 4427; DN110</t>
    </r>
    <r>
      <rPr>
        <i/>
        <sz val="10"/>
        <rFont val="Times New Roman CE"/>
        <family val="1"/>
      </rPr>
      <t xml:space="preserve"> komplet z fazonskimi kosi in zobatimi spojkami  </t>
    </r>
  </si>
  <si>
    <t>VJ1, VJ2</t>
  </si>
  <si>
    <t>VJ8  , VJ6</t>
  </si>
  <si>
    <t>VJ7</t>
  </si>
  <si>
    <t>VJ3</t>
  </si>
  <si>
    <t>VJ4</t>
  </si>
  <si>
    <t xml:space="preserve">I. </t>
  </si>
  <si>
    <t>GRADBENA  DELA</t>
  </si>
  <si>
    <t>1.</t>
  </si>
  <si>
    <t>Trasiranje in zakoličba trase hišnih</t>
  </si>
  <si>
    <t>priključkov.</t>
  </si>
  <si>
    <t>1''           2''      3/4''</t>
  </si>
  <si>
    <t>m'190 + 50 + 120</t>
  </si>
  <si>
    <t>m'</t>
  </si>
  <si>
    <t>2.</t>
  </si>
  <si>
    <t>Prometno zavarovanje ceste pri</t>
  </si>
  <si>
    <t>izvajanju izkopov, kompletno z</t>
  </si>
  <si>
    <t>postavitvijo signalizacije.</t>
  </si>
  <si>
    <t xml:space="preserve">pavšal  </t>
  </si>
  <si>
    <t>3.</t>
  </si>
  <si>
    <t>Rezanje in rušenje asfalta deb. 5 cm</t>
  </si>
  <si>
    <t>z motorno rezilko in kompresorjem</t>
  </si>
  <si>
    <t>z odmetom izkopanega materijala .</t>
  </si>
  <si>
    <t>m'240 x0,7</t>
  </si>
  <si>
    <t>4.</t>
  </si>
  <si>
    <t>Strojni izkop kanalskih rovov</t>
  </si>
  <si>
    <t>v terenu III.  IV. V. ktg. z odmetom</t>
  </si>
  <si>
    <t>izkopanega materijala na rob  izkopa.</t>
  </si>
  <si>
    <t xml:space="preserve">m' 360 x 0,6 x 1,00 = m3       </t>
  </si>
  <si>
    <t>IV. ktg  70%</t>
  </si>
  <si>
    <t>5.</t>
  </si>
  <si>
    <t>Ročno fino planiranje dna  kanal-</t>
  </si>
  <si>
    <t>lskega rova .</t>
  </si>
  <si>
    <t xml:space="preserve">m' 360 x 0,5 =   </t>
  </si>
  <si>
    <t>6.</t>
  </si>
  <si>
    <t>Dobava in ugradba peska 0 - 4 mm</t>
  </si>
  <si>
    <t>v kanalski rov.Izravnava podlage</t>
  </si>
  <si>
    <t>pod cevmi v deb.10 cm, ter zasip</t>
  </si>
  <si>
    <t>nad temenom cevi 20 cm.</t>
  </si>
  <si>
    <t>m' 360 x 0,2 m3/m'= m3</t>
  </si>
  <si>
    <t>7.</t>
  </si>
  <si>
    <t>Zasip kanalskih rovov z izkopanim</t>
  </si>
  <si>
    <t>materijalom .</t>
  </si>
  <si>
    <t>8.</t>
  </si>
  <si>
    <t>Dobava in ugradba tampona v</t>
  </si>
  <si>
    <t>preostali del kanala z utrjevanjem.</t>
  </si>
  <si>
    <t>9.</t>
  </si>
  <si>
    <t>Nakladanje in odvoz izkopanega</t>
  </si>
  <si>
    <t>materijala na razdaljo do 2 km.</t>
  </si>
  <si>
    <t>10.</t>
  </si>
  <si>
    <t>Krpanje poškodovanega  asfalta</t>
  </si>
  <si>
    <t>z bitudrobirjem 0-16 mm v deb.5 cm.</t>
  </si>
  <si>
    <t>11.</t>
  </si>
  <si>
    <t>Čiščenje terena po končanih</t>
  </si>
  <si>
    <t>delih.</t>
  </si>
  <si>
    <t>m' 360x 3,0 = m2</t>
  </si>
  <si>
    <t>12.</t>
  </si>
  <si>
    <t>Izdelava geodetskega posnetka</t>
  </si>
  <si>
    <t>izvedenega vodovoda. Predvideno :</t>
  </si>
  <si>
    <t>13.</t>
  </si>
  <si>
    <t>Razna nepredvidena dela.Obra-</t>
  </si>
  <si>
    <t>čun po dejanskih stroških.Predvi-</t>
  </si>
  <si>
    <t>EUR</t>
  </si>
  <si>
    <t>SKUPAJ   EUR :</t>
  </si>
  <si>
    <t>II.</t>
  </si>
  <si>
    <t>MONTAŽNA  DELA</t>
  </si>
  <si>
    <t>Raznos in razvijanje PEHD cevi DN</t>
  </si>
  <si>
    <r>
      <t xml:space="preserve">3/4" </t>
    </r>
    <r>
      <rPr>
        <i/>
        <sz val="10"/>
        <rFont val="Times New Roman"/>
        <family val="1"/>
      </rPr>
      <t xml:space="preserve"> v skupni rov z glavno cevjo in izven trase </t>
    </r>
  </si>
  <si>
    <t>glavnega cevovoda, proti  vodomernem jašku.</t>
  </si>
  <si>
    <t>Montaža vseh predvidenih fazonov</t>
  </si>
  <si>
    <t xml:space="preserve">v betonskih jaških po shemi za </t>
  </si>
  <si>
    <t>za hišne priključke.(objemka,</t>
  </si>
  <si>
    <t>drobni fazonski kosi in kroglični</t>
  </si>
  <si>
    <t>zasuni.</t>
  </si>
  <si>
    <t>Montaža objekmk, zasunov in teleskopov na</t>
  </si>
  <si>
    <t>trasi vodovoda.</t>
  </si>
  <si>
    <t>predvideno :</t>
  </si>
  <si>
    <t>Demontaža starih vodomerov z</t>
  </si>
  <si>
    <t>montažo novih vodomerov, komplet</t>
  </si>
  <si>
    <t>z montažo zasunov in ostalih drobnih</t>
  </si>
  <si>
    <t>fazonov.</t>
  </si>
  <si>
    <t>Montaža v vodomernem jašku</t>
  </si>
  <si>
    <t>Tlačni preizkus hišnih priklj. in dezin-</t>
  </si>
  <si>
    <t>fekcija.</t>
  </si>
  <si>
    <t>deno 20 % od vrednosti mont.del.</t>
  </si>
  <si>
    <t>Izvedba začasnih povezav …</t>
  </si>
  <si>
    <t xml:space="preserve">III.  </t>
  </si>
  <si>
    <t>VODOVODNI MATERIJAL</t>
  </si>
  <si>
    <t>PEHD cevi DN 1"/12,5 bar</t>
  </si>
  <si>
    <t>PEHD cevi DN 3/4"/12,5 bar</t>
  </si>
  <si>
    <t>Kroglični zasuni 3/4"</t>
  </si>
  <si>
    <t>Kroglični zasuni 1"</t>
  </si>
  <si>
    <t>Vodomerji  SPX premera</t>
  </si>
  <si>
    <t>1/2"</t>
  </si>
  <si>
    <t>T- kos 3/4"</t>
  </si>
  <si>
    <t>T- kos 1"</t>
  </si>
  <si>
    <t>T- kos 5/4"</t>
  </si>
  <si>
    <t>T- kos 6/4"</t>
  </si>
  <si>
    <t>Redukcija 1/2" - 3/4"</t>
  </si>
  <si>
    <t>Redukcija 3/4"- 1"</t>
  </si>
  <si>
    <t>Redukcija 5/4"- 1"</t>
  </si>
  <si>
    <t>Dvovijačnik  1/2"</t>
  </si>
  <si>
    <t>14.</t>
  </si>
  <si>
    <t>Dvovijačnik  3/4"</t>
  </si>
  <si>
    <t>15.</t>
  </si>
  <si>
    <t>Dvovijačnik  1"</t>
  </si>
  <si>
    <t>16.</t>
  </si>
  <si>
    <t>Dvovijačnik  5/4"</t>
  </si>
  <si>
    <t>17.</t>
  </si>
  <si>
    <t>Spojka MS  3/4"</t>
  </si>
  <si>
    <t>18.</t>
  </si>
  <si>
    <t>Spojka MS  1"</t>
  </si>
  <si>
    <t>19.</t>
  </si>
  <si>
    <t>Koleno  3/4"</t>
  </si>
  <si>
    <t>20.</t>
  </si>
  <si>
    <t>Koleno  1"</t>
  </si>
  <si>
    <t>21.</t>
  </si>
  <si>
    <t>Razni čepi od 1/2'' - 5/4''</t>
  </si>
  <si>
    <t>22.</t>
  </si>
  <si>
    <t>NAVRTALNO SEDLO DN 100 6/4" VAG</t>
  </si>
  <si>
    <t>CESTNA KAPA DN 125</t>
  </si>
  <si>
    <t>VGRADNA GAR. TEL. H = 1,3 - 2,0 M</t>
  </si>
  <si>
    <t>CESTNI VENTIL EV 3/4"</t>
  </si>
  <si>
    <t>OBNOVA  HIŠNIH PRIKLJUČKOV</t>
  </si>
  <si>
    <t>Strojni izkop zemljine III.,Iv.in V.ktg za vodovodne cevi. Širina kanala na dnu 60 cm, na vrhu 120 cm, globine 160 cm z odmetom izkopanega materijala na stran ali pa  z nakladanjem na prevozno sredstvo. Naklon brežin 75-90°. Pri izkopu se ne upošteva izkop 0,6m globine, ker je že upoštevan pri izkopu celotne širine ceste.</t>
  </si>
  <si>
    <t>m'165 x( 1,2 + 1,6)/2 x1,00</t>
  </si>
  <si>
    <t>m'803 x( 0,6 + 1,2)/2 x1,00</t>
  </si>
  <si>
    <t>III. ktg  30%</t>
  </si>
  <si>
    <t>Strojni in delno ročni Izkop zemljine  III in IV. ktg za jaške. Predvidi se  razširitev izkopa  kanalskega rova za potrebnio širino jaška.</t>
  </si>
  <si>
    <t>Izdelava elaborata za zaporo ceste v času prekopa kanala za meteorno kanalizacijo čez državno cesto, pridobitev dovoljenja za zaporo ceste ter najem in postavitev polovične zapore ceste v skladu z zahtevami iz elaborata za ves čas izvajanja del.</t>
  </si>
  <si>
    <t>Demontaža obstoječih nadzemnih in podzemnih hidrantov ter odvoz na deponijo</t>
  </si>
  <si>
    <t>Demontaža obstoječih fazonskih komadov v vodovodnih jaških ter odvoz na deponijo</t>
  </si>
  <si>
    <t>Izvedba kamnitega zidu višine 70 cm, dolžine 15m, kot zaščita ekološkega otoka. Ekološki otok se izvede po tipski izvedbi ekoloških otokov v občini.</t>
  </si>
  <si>
    <t>III. DOBAVA IN MONTAŽA VODOVODNEGA MATERIALA</t>
  </si>
  <si>
    <t>dodano cca 250 m3 (1,4x1,5x120) izkopa za traso ob Podgrajski cesti (120 m)</t>
  </si>
  <si>
    <t>dodano cca 130 m3 tampona za traso ob Podgrajski cesti (120 m)</t>
  </si>
  <si>
    <t>dodano cca 90 m3 tampona za traso ob Podgrajski cesti (120 m)</t>
  </si>
  <si>
    <t>dodano cca 120 m cevi za traso ob Podgrajski cesti</t>
  </si>
  <si>
    <t>dodano 2 jaška za traso ob Podgrajski cesti</t>
  </si>
  <si>
    <t>dodano 1 iztočno glavo za iztok v potok Kozlek</t>
  </si>
  <si>
    <t>dodano cca 240 m2 ustroja ceste za pločnik ob Podgrajski cesti</t>
  </si>
  <si>
    <t>Dobava in polaganje opozorilnega PVC traku nad cevovodom</t>
  </si>
  <si>
    <r>
      <t xml:space="preserve">Dobava in montaža fazonskih kosov iz nodularne litine GGG 400 z zunanjo in notranjo epoksy zaščito min. debeline 70 mikronov, z gumi tesnili in vijaki z maticami, vijaki po montaži dodatno antikorozijsko zaščiteni:
</t>
    </r>
    <r>
      <rPr>
        <i/>
        <sz val="9"/>
        <rFont val="Times New Roman CE"/>
        <family val="0"/>
      </rPr>
      <t>- FFK DN 80 (45°)               1,00 
- N DN 80                             2,00
- FF DN 80/250                   2,00
- FF DN 80/400                   1,00
- FF DN 80/1000                 1,00</t>
    </r>
  </si>
  <si>
    <t>kos</t>
  </si>
  <si>
    <r>
      <t xml:space="preserve">Dobava in montaža fazonskih kosov iz nodularne litine GGG 400 z zunanjo in notranjo epoksy zaščito min. debeline 70 mikronov, z gumi tesnili in vijaki z maticami, vijaki po montaži dodatno antikorozijsko zaščiteni:
</t>
    </r>
    <r>
      <rPr>
        <i/>
        <sz val="9"/>
        <rFont val="Times New Roman CE"/>
        <family val="0"/>
      </rPr>
      <t>- F DN 100                           1,00
- EU DN 100                        2,00
- MMK DN 100 (22,5°)        3,00
- FFK DN 100 (45°)             1,00
- FFR DN 100/80                 1,00
- T DN 100/80                      2,00
- T DN 100                           1,00
- FF DN 100/400                 1,00
- FF DN 100/600                 3,00
- FF DN 100/800                 1,00</t>
    </r>
  </si>
  <si>
    <t>točno</t>
  </si>
  <si>
    <t>Prevezava obstoječih vodovodnih priključkov z dobavo in montažo navrtne objemke deljive z zaporo iz duktilne litine GGG 400 z epoksy zaščito, alkaten cevi do 10m (PE 80, PN 12,5 bar v skladu z ISO 4427) v zaščitni duolight cevi DN 63, pocinkanimi fitingi iz bele temprane litine visoke kvalitete z vroče cinkano prevleko in krogličnega ventila iz niklane prešane medenine, preseka 1"</t>
  </si>
  <si>
    <t>Prevezava obstoječih vodovodnih priključkov z dobavo in montažo navrtne objemke deljive z zaporo iz duktilne litine GGG 400 z epoksy zaščito, alkaten cevi do 10m (PE 80, PN 12,5 bar v skladu z ISO 4427) v zaščitni duolight cevi DN 110, pocinkanimi fitingi iz bele temprane litine visoke kvalitete z vroče cinkano prevleko in krogličnega ventila iz niklane prešane medenine, preseka 2"</t>
  </si>
  <si>
    <t>Dobava in montaža odzračevalne garniture "HAWLE", podzemna izvedba l=0.755m s cestno kapo in betonsko podložko, DN50</t>
  </si>
  <si>
    <t>če se cesto proti osnovni šoli reže cca 100 m</t>
  </si>
  <si>
    <t>brez ceste proti OŠ</t>
  </si>
  <si>
    <t>?</t>
  </si>
  <si>
    <t>brez ulice proti OŠ</t>
  </si>
  <si>
    <t>Dobava in montaža lovilca nesnage iz nodularne litine z epoxy zaščito, s čistilno mrežico iz INOX-a s perforacijo min 1,2mm in čistilno prirobnico (za prirobnično vgradnjo PN10)
- DN 100</t>
  </si>
  <si>
    <t>Dobava in montaža tablic za označevanje hidrantov, zračnikov in zasunov</t>
  </si>
  <si>
    <t>Obveščanje o zapori vode, praznjenje in ponovno polnjenje cevovoda</t>
  </si>
  <si>
    <t>SKUPAJ DOBAVA IN MONTAŽA VODOVODNEGA MATERIALA</t>
  </si>
  <si>
    <t>IV. GRADBENA DELA</t>
  </si>
  <si>
    <t>Izvedba križanja vodovodne cevi NL DN 125mm v zaščitni cevi preseka 125 mm</t>
  </si>
  <si>
    <t>Izvedba križanja vodovodne cevi NL DN 125mm v zaščitni cevi preseka 200 mm</t>
  </si>
  <si>
    <t>Izvedba križanja vodovodne cevi NL DN 125mm v zaščitni cevi preseka 250 mm</t>
  </si>
  <si>
    <t xml:space="preserve">Nabava in dobava peska fi 0-4 mm in izdelava nasipa nad položenimi cevmi 30 cm nad temenom. Obsip se izvaja v slojih po 15 cm, istočasno na obeh straneh cevi. Obsip in nasip se utrjujeta do 95% po standardnem Proktorjevem postopku </t>
  </si>
  <si>
    <t>Zasip jarka s tamponskim drobljencem TD 0-32 mm s komprimiranjem v plasteh po 20 cm.</t>
  </si>
  <si>
    <t xml:space="preserve">POPIS   DEL   in   PREDIZMERE </t>
  </si>
  <si>
    <t>Odvoz odvečnega humusnega materijala v deponijo na razdaljo do 5 km</t>
  </si>
  <si>
    <t>Izdelava obrabnozaporne plasti bitumenskega betona zrnavosti 0/8 mm (BB8s) iz silikatnih kamnin v debelini 3 cm. Asfaltiranje se izvede v celotni širini vozišča brez vmesnega spoja, vključno z razširitvami krivin.</t>
  </si>
  <si>
    <t>Dobava in vgrajevanje gramoznega nasutja - tampon 0/32 mm, z utrjevanjem v plasteh debeline 20 cm, po zahtevah geomehanika.. Stopnja zbitosti do 98 % po SPP. Skupna debelina nasipa 50 cm.</t>
  </si>
  <si>
    <t>Dobava in vgraditev stebriča za prometni znak iz vročecinkane jeklene cevi preseka 64 mm, dolžina cevi 2500 mm, vključno s temeljem iz betonske cevi fi 30 in dolžine 80 cm, napolnjen z betonom MB 15 ter z vsemi zemeljskimi in pomožnimi deli.</t>
  </si>
  <si>
    <t>Dobava in vgraditev stebriča za prometni znak iz vročecinkane jeklene cevi preseka 64 mm, dolžina cevi 3000 mm, vključno s temeljem iz betonske cevi fi 30 in dolžine 80 cm, napolnjen z betonom MB 15 ter z vsemi zemeljskimi in pomožnimi deli.</t>
  </si>
  <si>
    <t>Dobava in vgraditev stebriča za prometni znak iz vročecinkane jeklene cevi preseka 64 mm, dolžina cevi 3500 mm, vključno s temeljem iz betonske cevi fi 30 in dolžine 80 cm, napolnjen z betonom MB 15 ter z vsemi zemeljskimi in pomožnimi deli.</t>
  </si>
  <si>
    <t>Dobava in vgraditev stebriča za prometni znak iz vročecinkane jeklene cevi preseka 64 mm, dolžina cevi 4000 mm, vključno s temeljem iz betonske cevi fi 30 in dolžine 80 cm, napolnjen z betonom MB 15 ter z vsemi zemeljskimi in pomožnimi deli.</t>
  </si>
  <si>
    <t>Dobava in vgraditev stebriča za prometni znak iz vročecinkane jeklene cevi preseka 64 mm, dolžina cevi 4500 mm, vključno s temeljem iz betonske cevi fi 30 in dolžine 80 cm, napolnjen z betonom MB 15 ter z vsemi zemeljskimi in pomožnimi deli.</t>
  </si>
  <si>
    <t>Nabava, dobava gramoznega materiala fi 0-4mm in izdelava temeljne plasti posteljice debeline 10 cm+0,1DN, s planiranjem in strojnim utrjevanjem do 95% trdnosti po standardnem Proktorjevem postopku</t>
  </si>
  <si>
    <t>Dobava in vgradnja betona MB 15 za izdelavo betonske posteljice debeline 10 cm.</t>
  </si>
  <si>
    <t>Strojni izkop zemljine v terenu III.- IV. ktg (30 - 70 %), (flišni lapor) za kanalizacijske cevi, požiralnike, širine do 1,6m, globine do 2,0m, naklon brežin 75-90°, ročno planiranje in valjanje z zbijanjem dna, s točnostjo +/- 3cm do EV = 40N/mm2.</t>
  </si>
  <si>
    <t>Spodkopavanje pod obstoječimi komunalnimi vodi - ročni izkop.</t>
  </si>
  <si>
    <t>Izdelava vodotesne kanalizacije iz PVC cevi ali podobno cevi DN 300mm (SN8000)</t>
  </si>
  <si>
    <t>Izdelava PE prepadnega jaška, krožnega prereza 1000mm, komplet z AB temeljem C16/20 in AB vencem C25/30 s pokrovom nosilnosti D400 kN, globine 1.5 do 2.0 m</t>
  </si>
  <si>
    <t>Izdelava PE prepadnega jaška, krožnega prereza 1000mm, komplet z AB temeljem C16/20 in AB vencem C25/30 s pokrovom nosilnosti D400 kN, globine 2.0 do 2.5 m</t>
  </si>
  <si>
    <t>Izdelava PE prepadnega jaška, krožnega prereza 1000mm, komplet z AB temeljem C16/20 in AB vencem C25/30 s pokrovom nosilnosti B125 kN, globine 2.5 do 3.0 m</t>
  </si>
  <si>
    <t>Izdelava PE prepadnega jaška, krožnega prereza 1000mm, komplet z AB temeljem C16/20 in AB vencem C25/30 s pokrovom nosilnosti D400 kN, globine 2.5 do 3.0 m</t>
  </si>
  <si>
    <t>Izvedba križanja vodovodne cevi NL DN 125mm v zaščitni cevi preseka 400 mm</t>
  </si>
  <si>
    <t>Dobava materiala in izdelava vodotesnega AB vodovodnega jaška notranjih dimenzij 1.70 x 1.20 m, globine cca 1.80 m iz armiranega betona C25/30, komplet z armaturo, opažem, izkopom, zasipom, LTŽ pokrovom 60 x 60 cm D400 in vstopno INOX lestvijo</t>
  </si>
  <si>
    <t>Dobava materiala in izdelava vodotesnega AB vodovodnega jaška notranjih dimenzij 1.80 x 1.20 m, globine cca 1.80 m iz armiranega betona C25/30, komplet z armaturo, opažem, izkopom, zasipom, LTŽ pokrovom 60 x 60 cm D400 in vstopno INOX lestvijo</t>
  </si>
  <si>
    <t>Dobava materiala in izdelava vodotesnega AB vodovodnega jaška notranjih dimenzij 2.00 x 1.30 m, globine cca 1.80 m iz armiranega betona C25/30, komplet z armaturo, opažem, izkopom, zasipom, LTŽ pokrovom 60 x 60 cm D400 in vstopno INOX lestvijo</t>
  </si>
  <si>
    <t>Dobava materiala in izdelava vodotesnega AB vodovodnega jaška notranjih dimenzij 2.30 x 1.40 m, globine cca 1.80 m iz armiranega betona C25/30, komplet z armaturo, opažem, izkopom, zasipom, LTŽ pokrovom 60 x 60 cm D400 in vstopno INOX lestvijo</t>
  </si>
  <si>
    <t>Dobava materiala in izdelava vodotesnega AB vodovodnega jaška notranjih dimenzij 2.30 x 2.50 m, globine cca 1.80 m iz armiranega betona C25/30, komplet z armaturo, opažem, izkopom, zasipom, LTŽ pokrovom 60 x 60 cm D400 in vstopno INOX lestvijo</t>
  </si>
  <si>
    <t>Čiščenje robov vozišča in premaz robov z bitumensko emulzijo</t>
  </si>
  <si>
    <t>Obnova asfaltnega ustroja poškodovanih površin ( BD 22, d=6 cm; BB 11s, d=4 cm ali po potrebi ustreznejše) vključno z obnovo poškodovanih robnikov in obnovo prometne signalizacije</t>
  </si>
  <si>
    <t>Izvedba delne zapore ceste in usmerjanje prometa v času gradnje kanalizacije</t>
  </si>
  <si>
    <t>Prilagoditev pokrovov na obstoječih jaških</t>
  </si>
  <si>
    <t>NAROČNIK:</t>
  </si>
  <si>
    <t>OBČINA ILIRSKA BISTRICA</t>
  </si>
  <si>
    <t>OBJEKT:</t>
  </si>
  <si>
    <t>REKONSTRUKCIJA ROZMANOVE ULICE</t>
  </si>
  <si>
    <t>in ULICE IV. ARMADE</t>
  </si>
  <si>
    <t xml:space="preserve"> - ceste, vodovod, kanalizacija</t>
  </si>
  <si>
    <t>Št.proj.:</t>
  </si>
  <si>
    <t>December 2009</t>
  </si>
  <si>
    <t>A. CESTE</t>
  </si>
  <si>
    <t>B. KONSTRUKCIJE</t>
  </si>
  <si>
    <t>C. METEORNA KANALIZACIJA</t>
  </si>
  <si>
    <t>D. FEKALNA KANALIZACIJA</t>
  </si>
  <si>
    <t>E. VODOVOD</t>
  </si>
  <si>
    <t>=====================================================================</t>
  </si>
  <si>
    <t>DDV 20%</t>
  </si>
  <si>
    <t>SKUPAJ Z DDV%</t>
  </si>
  <si>
    <t>I. FAZA</t>
  </si>
  <si>
    <t>II. FAZA</t>
  </si>
  <si>
    <t>OS1</t>
  </si>
  <si>
    <t>OS2</t>
  </si>
  <si>
    <t>OS3</t>
  </si>
  <si>
    <t>OS4</t>
  </si>
  <si>
    <t>DESNI</t>
  </si>
  <si>
    <t>OSTALO</t>
  </si>
  <si>
    <t>I. PREDDELA IN RUŠITVENA DELA</t>
  </si>
  <si>
    <t>SUM</t>
  </si>
  <si>
    <t>Zap.št.</t>
  </si>
  <si>
    <t>Opis del</t>
  </si>
  <si>
    <t>Količina</t>
  </si>
  <si>
    <t>Enota</t>
  </si>
  <si>
    <t>Cena/enoto</t>
  </si>
  <si>
    <t>Znesek</t>
  </si>
  <si>
    <t>Zavarovanje in signalizacija gradbišča</t>
  </si>
  <si>
    <t>ocena</t>
  </si>
  <si>
    <t>Zakoličba osi ceste z zavarovanjem</t>
  </si>
  <si>
    <t>km</t>
  </si>
  <si>
    <t xml:space="preserve"> </t>
  </si>
  <si>
    <t xml:space="preserve">Naprava gradbenih profilov  z zavarovanjem     </t>
  </si>
  <si>
    <t>kd</t>
  </si>
  <si>
    <t>Zakoličba mejnih točk - območja križišč, javne površine, ulice</t>
  </si>
  <si>
    <t>Zakoličba vseh obstoječih komunalnih naprav</t>
  </si>
  <si>
    <t>m2</t>
  </si>
  <si>
    <t xml:space="preserve">Rezanje  asfaltnih plasti </t>
  </si>
  <si>
    <t>m1</t>
  </si>
  <si>
    <t>Odstranitev grmovnic - živa meja ter deponiranje le tega za ponovno zasaditev, z vsemi potrebnimi deli</t>
  </si>
  <si>
    <t>SKUPAJ PREDDELA IN RUŠITVENA DELA</t>
  </si>
  <si>
    <t>II. ZEMELJSKA DELA</t>
  </si>
  <si>
    <t>*0.85</t>
  </si>
  <si>
    <t>*1.15</t>
  </si>
  <si>
    <t>*1.03</t>
  </si>
  <si>
    <t>*1.80</t>
  </si>
  <si>
    <t>*0.70</t>
  </si>
  <si>
    <t>*1.20</t>
  </si>
  <si>
    <t xml:space="preserve">Površinski izkop plodne zemljine             </t>
  </si>
  <si>
    <t>m3</t>
  </si>
  <si>
    <t xml:space="preserve">Utrditev planuma temeljnih tal </t>
  </si>
  <si>
    <t>Humusiranje brežin in ostalih zelenic v deb. 15 cm z valjanjem in zatravitvijo</t>
  </si>
  <si>
    <t>Ponovna zasaditev predhodno odstranjenih grmovnic - živa meja, z vsemi potrebnimi deli</t>
  </si>
  <si>
    <t>SKUPAJ ZEMELJSKA DELA</t>
  </si>
  <si>
    <t>III. VOZIŠČNA KONSTRUKCIJA</t>
  </si>
  <si>
    <t>Izdelava nosilne plasti bituminiziranega drobljenca BD 16 v debelini 5 cm</t>
  </si>
  <si>
    <t>Dobava predfabriciranih dvignjenih robnikov iz cementnega betona s prerezom 15/25 cm</t>
  </si>
  <si>
    <t>Dobava predfabriciranih dvignjenih robnikov iz cementnega betona s prerezom 10/20 cm</t>
  </si>
  <si>
    <t>Dodatek za poglobitev dvignjenega robnika</t>
  </si>
  <si>
    <t>Izdelava mulde š=0.5 m iz granitnih kock 10/10 cm, komplet s betonsko podlogo C12/15, debeline 10 cm</t>
  </si>
  <si>
    <t xml:space="preserve">Izdelava asfaltne mulde š=0.5 m </t>
  </si>
  <si>
    <t>Dodatek za izvedbo ploščadi trapezne oblike na območju cestne OS1 in OS2 - materiali za izgradnjo zajeti s postavkami zgoraj</t>
  </si>
  <si>
    <t>Čiščenje vseh utrjenih površin po končanih deli</t>
  </si>
  <si>
    <t>SKUPAJ VOZIŠCNA KONSTRUKCIJA</t>
  </si>
  <si>
    <t>IV.GRADBENA IN OBRTNIŠKA DELA</t>
  </si>
  <si>
    <t>Izdelava tlakovane pešpoti iz pranih plošč dimenzij 40x40x4 cm na cementni malti 2cm, podložnem betonu C8/10 80cm, središčno armiranem s Q133, stiki zaliti s cementno malto</t>
  </si>
  <si>
    <t>Izdelava zaščitne obloge brežine s kamenjem premera 20 - 50 cm po detajlu</t>
  </si>
  <si>
    <t>SKUPAJ GRADBENA IN OBRTNIŠKA DELA</t>
  </si>
  <si>
    <t>V.ODVODNJAVANJE</t>
  </si>
  <si>
    <t>SKUPAJ ODVODNJAVANJE</t>
  </si>
  <si>
    <t>VI. OPREMA CEST</t>
  </si>
  <si>
    <t>Izkop vezljive zemljine III.-IV. ktg (30 - 70%) za temelje zidu širine do 2.0 m, strojno, planiranje dna ročno, odmet na rob jame, ponoven zasip</t>
  </si>
  <si>
    <t>2.1.</t>
  </si>
  <si>
    <t>Široki izkop zemljine V. ktg. strojno z nakladanjem</t>
  </si>
  <si>
    <t>Dobava in vgraditev konzole za prometni znak iz vročecinkane jeklene cevi preseka 64 mm, pritrditev na zid</t>
  </si>
  <si>
    <t>Ponovna pritrditev prometnega znaka ali obvestilne table iz deponije</t>
  </si>
  <si>
    <t>Dobava in pritrditev prometnega znaka STOP iz aluminijaste pločevine, z odsevno folijo 2. vrste, dolžina stranice 600 mm - II-2</t>
  </si>
  <si>
    <t>Dobava in pritrditev trikotnega prometnega znaka iz aluminijaste pločevine, z odsevno folijo 2. vrste, dolžina stranice 900 mm - II-1</t>
  </si>
  <si>
    <t>Dobava in pritrditev okroglega prometnega znaka fi 600 mm iz aluminijaste pločevine, z odsevno folijo 2. vrste - II-4</t>
  </si>
  <si>
    <t>Dobava in pritrditev okroglega prometnega znaka fi 600 mm iz aluminijaste pločevine, z odsevno folijo 1. vrste - II-26, II-45.1</t>
  </si>
  <si>
    <t>Dobava in pritrditev trikotnega prometnega znaka iz aluminijaste pločevine, z odsevno folijo 1. vrste, dolžina stranice 900 mm - I-10</t>
  </si>
  <si>
    <t>Dobava in pritrditev prometnega znaka iz aluminijaste pločevine, z odsevno folijo 1. vrste, velikosti 600x600 mm - III-2, III-3, IV-13, IV-13.1</t>
  </si>
  <si>
    <t>Dobava in pritrditev prometnega znaka iz aluminijaste pločevine, z odsevno folijo 1. vrste, velikost 600x300 mm - IV-1, IV-2</t>
  </si>
  <si>
    <t>Dobava in pritrditev prometnega znaka iz aluminijaste pločevine, z odsevno folijo 1. vrste, velikost 400x400 mm - III-35</t>
  </si>
  <si>
    <t>Dobava in pritrditev prometnega znaka iz aluminijaste pločevine, z odsevno folijo 1. vrste, velikost 400x200 mm - IV-10</t>
  </si>
  <si>
    <t>Vrednost</t>
  </si>
  <si>
    <t>Cena /enoto</t>
  </si>
  <si>
    <t>Izdelava tankoslojne označbe z enokomponentno belo barvo, strojno deb. plasti suhe snovi 250 mikrometrov, perle 250 g/m2, širine 10 cm (V-1, V-1.1, V-2, V-4, V-47, V-47.1, V-47.2)</t>
  </si>
  <si>
    <t>Izdelava tankoslojne označbe z enokomponentno belo barvo, strojno deb. plasti suhe snovi 250 mikrometrov, perle 250 g/m2, STOP črta, širine 50 cm (V-9)</t>
  </si>
  <si>
    <t>Izdelava tankoslojne označbe z  enokomponentno belo barvo, strojno, deb. plasti suhe snovi 250 mikrometrov, perle 250 g/m2, prehod za pešce dim. (V-16)</t>
  </si>
  <si>
    <t>Nabava, dobava in vgrajevanje betona MB 20, kot obbetoniranje cevi pri križanju s komunalnimi vodi, pri premajhni debelini plasti nad temenom cevi in pri padcu manjšem od 10 ‰ (ocena)</t>
  </si>
  <si>
    <t>Izdelava tankoslojne označbe z  enokomponentno belo barvo, strojno deb. plasti suhe snovi 250 mikrometrov, perle 250 g/m2, široka robna črta dim. 100/30 cm (V-5.3)</t>
  </si>
  <si>
    <t>Izdelava tankoslojne označbe z enokomponentno belo barvo, strojno deb. plasti suhe snovi 250 mikrometrov, perle 250 g/m2, širine 20 cm - zaporna ploskev</t>
  </si>
  <si>
    <t>Izdelava tankoslojne označbe z rumeno barvo, strojno deb. plasti suhe snovi 250 mikrometrov, perle 250 g/m2, širine 10 cm (V-45.2, grbina)</t>
  </si>
  <si>
    <t>Izdelava tankoslojne označbe z rumeno barvo,  deb. plasti suhe snovi 250 mikrometrov, perle 250 g/m2, zaporna ploskev, grbina in znak invalida</t>
  </si>
  <si>
    <t>SKUPAJ OPREMA CEST</t>
  </si>
  <si>
    <t>VII. ZAKLJUČNA DELA</t>
  </si>
  <si>
    <t>Projektantski nadzor</t>
  </si>
  <si>
    <t>ur</t>
  </si>
  <si>
    <t>Geomehanski nadzor</t>
  </si>
  <si>
    <t>Izdelava PID</t>
  </si>
  <si>
    <t>SKUPAJ ZAKLJUČNA DELA</t>
  </si>
  <si>
    <t xml:space="preserve">                                            </t>
  </si>
  <si>
    <t>REKAPITULACIJA</t>
  </si>
  <si>
    <t>l. PREDDELA IN RUŠITVENA DELA</t>
  </si>
  <si>
    <t>ll. ZEMELJSKA DELA</t>
  </si>
  <si>
    <t>lll. VOZIŠČNA KONSTRUKCIJA</t>
  </si>
  <si>
    <t>lV. GRADBENA IN OBRTNIŠKA DELA</t>
  </si>
  <si>
    <t>V. ODVODNJAVANJE</t>
  </si>
  <si>
    <t>VII. ZAKLJUCNA DELA</t>
  </si>
  <si>
    <t>SKUPAJ Z DAVKOM</t>
  </si>
  <si>
    <t>ZID1</t>
  </si>
  <si>
    <t>ZID2</t>
  </si>
  <si>
    <t>ZID3</t>
  </si>
  <si>
    <t>ZID4</t>
  </si>
  <si>
    <t>ZID5</t>
  </si>
  <si>
    <t>ZID6</t>
  </si>
  <si>
    <t>ZID7</t>
  </si>
  <si>
    <t>Zakoličba zidov z zavarovanjem</t>
  </si>
  <si>
    <t>Izdelava opaža za ravne temelje</t>
  </si>
  <si>
    <t xml:space="preserve">Vezani obojestranski opaž zidov debeline do 50 cm in višine do 2.5 m. </t>
  </si>
  <si>
    <t>Priprava in vgraditev  podložnega betona betona  C12/15  (d= 10 cm)</t>
  </si>
  <si>
    <t xml:space="preserve">Priprava in vgraditev mešanice  cementnega betona  C25/30 </t>
  </si>
  <si>
    <t>Izvedba dostopnih stopnic ob OS-i 1 za dostop do nižjeležeče parcele iz mešanice  cementnega betona  C25/30 - izvesti po dogovoru z lastnikom zemljišča, komplet s vsem potrebnim materialom in delom</t>
  </si>
  <si>
    <t>Dobava in polaganje krovne plošče iz naravnega kamna dim. 60/60/5 cm</t>
  </si>
  <si>
    <t>Priprava in postavitev betonskega jekla premera do 12 mm. Izvedba, dobava in montaža z eventualnim čiščenjem armature. Vračunati betonske ali plastične distančnike za zagotovitev krovnega sloja betona. S500 - R8, R10, R12</t>
  </si>
  <si>
    <t>kg</t>
  </si>
  <si>
    <t>Priprava in postavitev betonskega jekla premera nad 12 mm. Izvedba, dobava in montaža z eventualnim čiščenjem armature. Vračunati betonske ali plastične distančnike za zagotovitev krovnega sloja betona. S500 - R14</t>
  </si>
  <si>
    <t>Priprava in postavitev armaturnih mrež.  Izvedba, dobava in montaža z eventualnim čiščenjem armature.                                                      Vračunati betonske ali plastične distančnike za zagotovitev krovnega sloja betona. S500 - Q131, Q226, Q424</t>
  </si>
  <si>
    <t>Izvedba dilatacijskih reg  s trajno elastično zalivno maso š = 15 mm</t>
  </si>
  <si>
    <t>Izdelava barbakan iz kanalske cevi preseka 80 mm, dožina cevi 25 cm</t>
  </si>
  <si>
    <t>Izdelava tlakovane površine iz betonskih tlakovcev debeline 6 cm na peščeni podlago 0/4mm 3cm, tamponu iz drobljenca D32 20 cm in kamniti posteljici 40 cm</t>
  </si>
  <si>
    <t>Zakoličba meteornih kanalov  in jaškov z niveliranjem</t>
  </si>
  <si>
    <t>Odstranitev obstoječih kan. cevi in jaškov ter odvoz na deponijo (MK+FK)</t>
  </si>
  <si>
    <t>Delno rušenje obstoječih revizijskih jaškov - navezava novih cevi (MK+FK)</t>
  </si>
  <si>
    <t>Šifra</t>
  </si>
  <si>
    <t>Zasip jarka z ustreznega izkopanega materiala s komprimiranjem v plasteh po 30 cm</t>
  </si>
  <si>
    <t>III. GRADBENA DELA</t>
  </si>
  <si>
    <t>Odvoz odvečnega materiala od izkopa v deponijo na razdaljo do 5 km in razgrinjanje</t>
  </si>
  <si>
    <t>Izdelava vodotesne kanalizacije iz PVC cevi ali podobno DN 200mm (SN8000) (priključki peskolovov)</t>
  </si>
  <si>
    <t>Izdelava vodotesne kanalizacije iz PVC cevi ali podobno DN 250mm (SN8000)</t>
  </si>
  <si>
    <t>Izdelava vodotesne kanalizacije iz PVC cevi ali podobno DN 300mm (SN8000)</t>
  </si>
  <si>
    <t>Izdelava vodotesne kanalizacije iz PVC cevi ali podobno DN 500mm (SN8000)</t>
  </si>
  <si>
    <t>Izdelava vodotesne kanalizacije iz PVC cevi ali podobno DN 600mm (SN8000)</t>
  </si>
  <si>
    <t>Izdelava vodotesne kanalizacije iz PVC cevi ali podobno DN 800mm (SN8000)</t>
  </si>
  <si>
    <t>Izdelava PE jaška, krožnega prereza 600mm, komplet z AB temeljem C16/20 in AB vencem C25/30 s pokrovom nosilnosti D400 kN, globine do 1,0 m</t>
  </si>
  <si>
    <t>Izdelava PE jaška, krožnega prereza 800mm, komplet z AB temeljem C16/20 in AB vencem C25/30 s pokrovom nosilnosti B125 kN, globine do 1,5 m</t>
  </si>
  <si>
    <t>Izdelava PE jaška, krožnega prereza 800mm, komplet z AB temeljem C16/20 in AB vencem C25/30 s pokrovom nosilnosti D400 kN, globine do 1,5 m</t>
  </si>
  <si>
    <t>Izdelava PE jaška, krožnega prereza 1000mm, komplet z AB temeljem C16/20 in AB vencem C25/30 s pokrovom nosilnosti D400 kN, globine 1,0 - 1,5 m</t>
  </si>
  <si>
    <t>Izdelava PE jaška, krožnega prereza 1000mm, komplet z AB temeljem C16/20 in AB vencem C25/30 s pokrovom nosilnosti B125 kN, globine 1,5 - 2,0 m</t>
  </si>
  <si>
    <t>Izdelava PE jaška, krožnega prereza 1000mm, komplet z AB temeljem C16/20 in AB vencem C25/30 s pokrovom nosilnosti D400 kN, globine 1,5 - 2,0 m</t>
  </si>
  <si>
    <t>Izdelava PE jaška, krožnega prereza 1000mm, komplet z AB temeljem C16/20 in AB vencem C25/30 s pokrovom nosilnosti D400 kN, globine 2,0 - 2,5 m</t>
  </si>
  <si>
    <t>Izdelava PE jaška, krožnega prereza 1000mm, komplet z AB temeljem C16/20 in AB vencem C25/30 s pokrovom nosilnosti D400 kN, globine 2.5 - 3.0 m</t>
  </si>
  <si>
    <t>Izdelava PE prepadnega jaška, krožnega prereza 1000mm, komplet z AB temeljem C16/20 in AB vencem C25/30 s pokrovom nosilnosti B125 kN, globine 1,5 - 2,0 m</t>
  </si>
  <si>
    <t>Izdelava PE prepadnega jaška, krožnega prereza 1000mm, komplet z AB temeljem C16/20 in AB vencem C25/30 s pokrovom nosilnosti D400 kN, globine 1,5 - 2,0 m</t>
  </si>
  <si>
    <t>Izdelava PE prepadnega jaška, krožnega prereza 1000mm, komplet z AB temeljem C16/20 in AB vencem C25/30 s pokrovom nosilnosti D400 kN, globine 2,0 - 2,5 m</t>
  </si>
  <si>
    <t>Izdelava PE prepadnega jaška, krožnega prereza 1000mm, komplet z AB temeljem C16/20 in AB vencem C25/30 s pokrovom nosilnosti B125 kN, globine 2,5 - 3,0 m</t>
  </si>
  <si>
    <t>Izdelava PE prepadnega jaška, krožnega prereza 1000mm, komplet z AB temeljem C16/20 in AB vencem C25/30 s pokrovom nosilnosti D400 kN, globine 2.5 - 3.0 m</t>
  </si>
  <si>
    <r>
      <t xml:space="preserve">Izdelava PE peskolova, krožnega prereza 500 mm, globine 1.6 m, komplet z AB temeljem C16/20, AB vencem C25/30 in ravno talno rešetko nosilnosti D400 kN  </t>
    </r>
    <r>
      <rPr>
        <b/>
        <i/>
        <sz val="10"/>
        <rFont val="Times New Roman CE"/>
        <family val="0"/>
      </rPr>
      <t>(P1)</t>
    </r>
  </si>
  <si>
    <r>
      <t xml:space="preserve">Izdelava PE peskolova, krožnega prereza 500 mm, globine 1.6 m, komplet z AB temeljem C16/20, AB vencem C25/30 in konkavno talno rešetko nosilnosti D400 kN  </t>
    </r>
    <r>
      <rPr>
        <b/>
        <i/>
        <sz val="10"/>
        <rFont val="Times New Roman CE"/>
        <family val="0"/>
      </rPr>
      <t>(P)</t>
    </r>
  </si>
  <si>
    <r>
      <t xml:space="preserve">Izdelava PE peskolova, krožnega prereza 500 mm, globine 1.6 m, komplet z AB temeljem C16/20, AB vencem C25/30 in robno rešetko 12cm nosilnosti D400 kN  </t>
    </r>
    <r>
      <rPr>
        <b/>
        <i/>
        <sz val="10"/>
        <rFont val="Times New Roman CE"/>
        <family val="0"/>
      </rPr>
      <t>(P2)</t>
    </r>
  </si>
  <si>
    <r>
      <t xml:space="preserve">Izdelava PE vtočnega jaška s peskolovom, krožnega prereza 600 mm, globine 1.5 m, komplet z AB temeljem C16/20, AB vencem C25/30 in litoželeznim pokrovom nosilnosti D400 kN  </t>
    </r>
    <r>
      <rPr>
        <b/>
        <i/>
        <sz val="10"/>
        <rFont val="Times New Roman CE"/>
        <family val="0"/>
      </rPr>
      <t>(VJ)</t>
    </r>
  </si>
  <si>
    <t>Dodatno obbetoniranje cevi DN 600 z C16/20, debelina zaščitnega plašča 10 cm - križanje MK8 in obst. Kanala</t>
  </si>
  <si>
    <t>Izdelava iztočne glave kanala krožnega prereza 600 mm iz cementnega betona</t>
  </si>
  <si>
    <t>Izdelava zaščitne obloge jarka z kamenjem premera 20 - 30 cm v podložnem betonu C16/20</t>
  </si>
  <si>
    <t>Izvedba vodotesnih hišnih kanalizacijskih priključkov iz PVC cevi preseka DN200mm (SN8), dolžine do parcelne meje + 1.0  m, komplet z izkopom, zasipom, priključitvijo na kanal ter začasno začepitvijo na parceli</t>
  </si>
  <si>
    <t>Izvedba vodotesnih hišnih kanalizacijskih priključkov iz PVC cevi preseka DN250mm (SN8), dolžine do parcelne meje + 1.0  m, komplet z izkopom, zasipom, priključitvijo na kanal ter začasno začepitvijo na parceli</t>
  </si>
  <si>
    <t>Izvedba vodotesnih hišnih kanalizacijskih priključkov iz PVC cevi preseka DN300mm (SN8), dolžine do parcelne meje + 1.0  m, komplet z izkopom, zasipom, priključitvijo na kanal ter začasno začepitvijo na parceli</t>
  </si>
  <si>
    <t>Izvedba vodotesnih hišnih kanalizacijskih priključkov iz PVC cevi preseka DN400mm (SN8), dolžine do parcelne meje + 1.0  m, komplet z izkopom, zasipom, priključitvijo na kanal ter začasno začepitvijo na parceli</t>
  </si>
  <si>
    <t>Izvedba vodotesnih hišnih kanalizacijskih priključkov iz PVC cevi preseka DN500mm (SN8), dolžine do parcelne meje + 1.0  m, komplet z izkopom, zasipom, priključitvijo na kanal ter začasno začepitvijo na parceli</t>
  </si>
  <si>
    <t>Dobava in vgradnja linijskih rešetk širine 150mm, komplet s peskolovom in ostalim potrebnim materialom za prometno obtežbo D400 kN</t>
  </si>
  <si>
    <t xml:space="preserve">               SKUPNA REKAPITULACIJA  </t>
  </si>
  <si>
    <t xml:space="preserve">SKUPAJ KONSTRUKCIJE </t>
  </si>
  <si>
    <t xml:space="preserve">B. KONSTRUKCIJE  </t>
  </si>
  <si>
    <t xml:space="preserve">SKUPAJ CESTE  </t>
  </si>
  <si>
    <t xml:space="preserve">SKUPAJ METEORNA KANALIZACIJA </t>
  </si>
  <si>
    <t xml:space="preserve">C. METEORNA KANALIZACIJA </t>
  </si>
  <si>
    <t xml:space="preserve">SKUPAJ FEKALNA KANALIZACIJA  </t>
  </si>
  <si>
    <t xml:space="preserve">D. FEKALNA KANALIZACIJA </t>
  </si>
  <si>
    <t xml:space="preserve">E. VODOVOD </t>
  </si>
  <si>
    <t>Dobava, dostava in vgrajevanje (izkop, podložni beton, spust in zasip) tipskega kovinskega koalescenčnega separatorja ogljikovodikov z dvojnim by-pass-om, maksimalnim pretokom 1200 l/s in koalescenčnim filtrom, 2x nepovozni pokrov nosilnosti 125kN</t>
  </si>
  <si>
    <t>Izvedba navezave novozgrajene kanalizacije na obstoječi kanal/jašek</t>
  </si>
  <si>
    <t>Izvedba preboja skozi AB zid</t>
  </si>
  <si>
    <t xml:space="preserve">Čiščenje in izpiranje kanalizacije, pregled s fotorobotom, videoposnetek </t>
  </si>
  <si>
    <t>Pokrovi postavljeni na voznih površinah morajo imeti protihrupni vložek iz polietilena in prostor za vzvod, s katerim dvignemo zaklenjen pokrov. Pokrov je pobarvan s protikorozijsko zaščito – bitumen. Smer vožnje preko pokrova poteka vzdolžno v smeri od tečaja proti zaklepu pokrova. Izdelek je narejen v skladu s standardom SIST EN 124.</t>
  </si>
  <si>
    <t>SKUPAJ GRADBENA DELA</t>
  </si>
  <si>
    <t xml:space="preserve"> IV. OSTALA DELA</t>
  </si>
  <si>
    <t>Geodetski posnetek in vnos v kataster komunalnih naprav po zahtevah upravljalca</t>
  </si>
  <si>
    <t>Obnova asfaltnega ustroja poškodovanih površin ( BD 22, d=6 cm; BB 11s, d=4 cm ali po potrebi ustreznejše) vključno z obnovo poškodovanih robnikov in obnovo prometne signalizacije (MK+FK)</t>
  </si>
  <si>
    <t>Obnova armirano-betonskega ustroja poškodovanih površin na dvorišču (d=15 cm; C25/30; 2xQ226 ali po potrebi ustreznejše) vključno s tamponsko plastjo d=30cm in obnovo poškodovanih robnikov</t>
  </si>
  <si>
    <t>Obnova tlakovane površine (betonski tlakovci d=6cm ali po potrebi ustreznejše) vključno s peščeno posteljico 5cm in tamponsko plastjo 25 cm ter z obnovo poškodovanih robnikov</t>
  </si>
  <si>
    <t>Izdelava projekta PID</t>
  </si>
  <si>
    <t>SKUPAJ OSTALA DELA</t>
  </si>
  <si>
    <t>R E K A P I T U L A C I J A</t>
  </si>
  <si>
    <t>lll. GRADBENA DELA</t>
  </si>
  <si>
    <t>lV. OSTALA DELA</t>
  </si>
  <si>
    <t>Zakoličba fekalnih kanalov in jaškov z niveliranjem</t>
  </si>
  <si>
    <t>VOD1</t>
  </si>
  <si>
    <t>VOD2</t>
  </si>
  <si>
    <t>VOD4</t>
  </si>
  <si>
    <t>Zakoličba vodovoda in vodovodnih jaškov z niveliranjem</t>
  </si>
  <si>
    <t>Izdelava varnostnega načrta in koordinacija varstva pri delu</t>
  </si>
  <si>
    <t>Izdelava načrta za zaporo ceste in pridobitev dovoljenja</t>
  </si>
  <si>
    <t>Odstranitev obstoječih AC vodovodnih cevi DN 80 ter odvoz na deponijo</t>
  </si>
  <si>
    <t>Delno rušenje obstoječih vodovodnih jaškov ter odvoz odpadnega materiala na deponijo (preboji)</t>
  </si>
  <si>
    <t>Odstranitev obstoječih JE vodovodnih cevi DN 100 ter odvoz na deponijo</t>
  </si>
  <si>
    <t>Demontaža in deponiranje prometnega znaka, obvestilne table na gradbiščni deponiji do ponovne montaže.</t>
  </si>
  <si>
    <t>Odstranitev prometnega znaka z odvozom v zbiralnico kovinskih odpadkov in plačilom komunalne takse.</t>
  </si>
  <si>
    <t>Rušenje asfaltnih plasti z odvozom na trajno deponijo in plačilom komunalne takse.</t>
  </si>
  <si>
    <t>Rezkanje asfaltnih plasti z odvozom na trajno deponijo in plačilom komunalne takse.</t>
  </si>
  <si>
    <t>Posek in odstranitev drevesa z deblom premera 11-30 cm ter odstranitev vej in panja z odvozom na trajno deponijo.</t>
  </si>
  <si>
    <t>Posek in odstranitev drevesa z deblom premera nad 30 cm ter odstranitev vej in panja z odvozom na trajno deponijo.</t>
  </si>
  <si>
    <t>Posek in odstranitev grmovja na gosto porasli površini z odvozom na trajno deponijo.</t>
  </si>
  <si>
    <t>Odstranitev grmovnic - živa meja ter ozvoz na trajno deponijo, z vsemi potrebnimi deli</t>
  </si>
  <si>
    <t>Rušenje robnika iz cementnega betona z odvozom na trajno deponijo, vključno s stroški deponije.</t>
  </si>
  <si>
    <t>Demontaža in odvoz zaščitne ograje za pešce v zbiralnico kovinskih odpadkov in plačilom komunalne takse.</t>
  </si>
  <si>
    <t>Vgrajevanje nasipov iz zemljine III.-IV. ktg iz izkopanega materiala, za izvedenimi kamnitimi zidovi.</t>
  </si>
  <si>
    <t>Široki izkop vezljive zemljine III.-IV. ktg. (30 - 70%) strojno z nakladanjem ter odvoz na gradbiščno deponijo na razdaljo do 5 km in razprostiranje materiala.</t>
  </si>
  <si>
    <t>Izdelava obrabnozaporne plasti bitumenskega betona zrnavosti 0/8 mm (BB8k) iz karbonatnih kamnin v debelini 4 cm (pločniki).</t>
  </si>
  <si>
    <t>Odstranitev obstoječe žične ograje, z odvozom na ustrezno deponijo ter dobava in montaža nove žične ograje ob ulici IV. armade</t>
  </si>
  <si>
    <t>Izdelava koritnice iz bitumenskega betona, debeline 4 cm in bituminiziranega drobljenca debeline 5 cm ob že zgrajenem robniku, na obstoječo podlago, širine 50 cm</t>
  </si>
  <si>
    <t>Izdelava plitve drenaže iz drenažnih cevi preseka 150 mm, komplet s filterskim zasipom in filcem</t>
  </si>
  <si>
    <t>Porušitev in odstranitev zidu iz cementnega betona in kamenja z odvozom v trajno deponijo do 5 km, s plačilom komunalne takse.</t>
  </si>
  <si>
    <t>Dobava in oblaganje zidu z naravnim kamnom REPEN, zidanje v horizontalnih skladih, kompletno s stičenjem s fino cementno malto.</t>
  </si>
  <si>
    <t>Dobava in polaganje krovne plošče iz naravnega kamna dim. 50/5 cm.</t>
  </si>
  <si>
    <t>Dobava in vgradnja stiroporja debeline 1,5 cm za dilatacijo</t>
  </si>
  <si>
    <t>Dobava in polaganje drenažnih PVC cevi fi 150 mm, kompletno z zasipom z drenažnim materialom  16/32 mm deb. 15 cm in 8/16 mm v deb. 15 cm 30 cm nad cevjo (za zidovi).</t>
  </si>
  <si>
    <t>Dobava in montaža varnostne ograje za pešce višine 1.10 m toplo cinkana in barvana na podpornih zidovih. Izvedba po detajlu.</t>
  </si>
  <si>
    <t>m'968   skupaj trase</t>
  </si>
  <si>
    <t>od tega predvideno :</t>
  </si>
  <si>
    <t>ročni izkop pod komunalmi vodi: predvideno 2 % od celotnega izkopa.</t>
  </si>
  <si>
    <t xml:space="preserve">ročni izkop   </t>
  </si>
  <si>
    <t>strojni izkop :</t>
  </si>
  <si>
    <t>2,5x0,70x2x 2,20x3 kom</t>
  </si>
  <si>
    <t>3,0x0,80x2x2,20x3 kom</t>
  </si>
  <si>
    <t>3,2x1,30x2x2,20x1 kom</t>
  </si>
  <si>
    <t>3,00x0,7x0,8 x 7 kom (poglobitev dna  kanalskega rova)</t>
  </si>
  <si>
    <t>skupaj :</t>
  </si>
  <si>
    <t>Ročno fino planiranja dna kanalskih rovov in dna jaškov.</t>
  </si>
  <si>
    <t>m'968x0,6</t>
  </si>
  <si>
    <t>2,5x0,70x2x3 kom</t>
  </si>
  <si>
    <t>3,0x0,80x2x3 kom</t>
  </si>
  <si>
    <t>3,2x1,30x2x1 kom</t>
  </si>
  <si>
    <t>Dobava in vgrajevanje  peska  0-4 mm za posteljico debeline 10 cm in zasip nad temenom cevi do 30 cm.</t>
  </si>
  <si>
    <t>m'968 -( 2,5x7)  =  m'  950,5</t>
  </si>
  <si>
    <t>enojni cevovod                dvojni cevovod</t>
  </si>
  <si>
    <t>m' 803,0 x0,3m3/m'   +   165x0,65m3/m'</t>
  </si>
  <si>
    <t>Predvideno  15 % od celotnega izkopa</t>
  </si>
  <si>
    <t>kanal</t>
  </si>
  <si>
    <t>jaški</t>
  </si>
  <si>
    <t>Dobava in ugradba tampona in jalovine v kanalski rov z utrjevanjem do predpisane zbitosti.</t>
  </si>
  <si>
    <t>izkop kanalskih rovov</t>
  </si>
  <si>
    <t>izkop za jaške</t>
  </si>
  <si>
    <t>zasip z izkopanim mat.(odbitek)</t>
  </si>
  <si>
    <t>zasip s peskom (odbitek)</t>
  </si>
  <si>
    <t>volumen jaškov 7,0m3 x 7 kom(odbitek)</t>
  </si>
  <si>
    <r>
      <t xml:space="preserve">Odvoz odvečnega materiala od izkopa v deponijo na razdaljo do 5 km in razgrinjanje. </t>
    </r>
    <r>
      <rPr>
        <b/>
        <i/>
        <sz val="10"/>
        <rFont val="Times New Roman CE"/>
        <family val="0"/>
      </rPr>
      <t>V ceni je potrebno upoštevati faktor razstresitosti.</t>
    </r>
  </si>
  <si>
    <t>volumen peska</t>
  </si>
  <si>
    <t xml:space="preserve">volumen  tampona </t>
  </si>
  <si>
    <t>volumen  jaškov</t>
  </si>
  <si>
    <t>Fino planiranje in čiščenje terena po končanih delih</t>
  </si>
  <si>
    <t>m' 968 x 4</t>
  </si>
  <si>
    <r>
      <t xml:space="preserve">Dobava in montaža vodovodnih cevi iz nodularne litine (NL, K9) komplet s sidrnim spojnim materialom, izpiranjem cevovoda, tlačnim preizkusom in dezinfekcijo </t>
    </r>
    <r>
      <rPr>
        <b/>
        <i/>
        <sz val="10"/>
        <rFont val="Times New Roman CE"/>
        <family val="0"/>
      </rPr>
      <t>DN=250mm (</t>
    </r>
    <r>
      <rPr>
        <i/>
        <sz val="10"/>
        <rFont val="Times New Roman CE"/>
        <family val="1"/>
      </rPr>
      <t>opcijsko - potrdi upravitelj komunalnega voda)</t>
    </r>
  </si>
  <si>
    <r>
      <t xml:space="preserve">Dobava in montaža vodovodnih cevi iz nodularne litine (NL, K9) komplet s sidrnim spojnim materialom, izpiranjem cevovoda, tlačnim preizkusom, dezinfekcijo in analizo vode po zahtevah inštituta za varovanje zdravja
</t>
    </r>
    <r>
      <rPr>
        <b/>
        <i/>
        <sz val="10"/>
        <rFont val="Times New Roman CE"/>
        <family val="0"/>
      </rPr>
      <t xml:space="preserve">DN=125mm </t>
    </r>
  </si>
  <si>
    <r>
      <t xml:space="preserve">Dobava in montaža vodovodnih cevi iz nodularne litine (NL, K9) komplet s sidrnim spojnim materialom, izpiranjem cevovoda, tlačnim preizkusom, dezinfekcijo in analizo vode po zahtevah inštituta za varovanje zdravja
</t>
    </r>
    <r>
      <rPr>
        <b/>
        <i/>
        <sz val="10"/>
        <rFont val="Times New Roman CE"/>
        <family val="0"/>
      </rPr>
      <t xml:space="preserve">DN=100mm </t>
    </r>
  </si>
  <si>
    <r>
      <t xml:space="preserve">Dobava in montaža alkaten cevi PE 80, PN 12,5 bar v skladu z ISO 4427, komplet s spojnim materialom, tlačnim preizkusom, dezinfekcijo in analizo vode po zahtevah inštituta za varovanje zdravja
</t>
    </r>
    <r>
      <rPr>
        <b/>
        <i/>
        <sz val="10"/>
        <rFont val="Times New Roman CE"/>
        <family val="0"/>
      </rPr>
      <t>DN63</t>
    </r>
  </si>
  <si>
    <t>skupaj  m'</t>
  </si>
  <si>
    <t>Alkaten cevi 1''</t>
  </si>
  <si>
    <t>Alkaten cevi 2''</t>
  </si>
  <si>
    <t>vse skupaj  m':</t>
  </si>
  <si>
    <r>
      <t xml:space="preserve">Dobava in montaža fazonskih kosov iz nodularne litine GGG 400 z zunanjo in notranjo epoksy zaščito min. debeline 70 mikronov, z gumi tesnili in vijaki z maticami, vijaki po montaži dodatno antikorozijsko zaščiteni:
</t>
    </r>
    <r>
      <rPr>
        <i/>
        <sz val="9"/>
        <rFont val="Times New Roman CE"/>
        <family val="0"/>
      </rPr>
      <t xml:space="preserve">
</t>
    </r>
  </si>
  <si>
    <t>EU DN 50</t>
  </si>
  <si>
    <t>kom</t>
  </si>
  <si>
    <t xml:space="preserve">Q DN 50  </t>
  </si>
  <si>
    <t>EU DN 80</t>
  </si>
  <si>
    <t>N DN 80</t>
  </si>
  <si>
    <t>FF DN 80/200</t>
  </si>
  <si>
    <t>FF DN 80/250</t>
  </si>
  <si>
    <t>FF DN 80/400</t>
  </si>
  <si>
    <t>FF DN 80/600</t>
  </si>
  <si>
    <t>FF DN 80/1000</t>
  </si>
  <si>
    <t>FF DN 80/2800</t>
  </si>
  <si>
    <t>univerzalna  spojka DN 80</t>
  </si>
  <si>
    <t xml:space="preserve">Dobava in montaža fazonskih kosov iz nodularne litine GGG 400 z zunanjo in notranjo epoksy zaščito min. debeline 70 mikronov, z gumi tesnili in vijaki z maticami, vijaki po montaži dodatno antikorozijsko zaščiteni:
</t>
  </si>
  <si>
    <t>F  DN  100</t>
  </si>
  <si>
    <t>EU  DN 100</t>
  </si>
  <si>
    <t>MMK DN 100 (22,5°</t>
  </si>
  <si>
    <t>FFK DN 100 (22,5°)</t>
  </si>
  <si>
    <t xml:space="preserve">FFK DN 100 (45°) </t>
  </si>
  <si>
    <t xml:space="preserve">FFR DN 100/80   </t>
  </si>
  <si>
    <t>FF DN 100/400</t>
  </si>
  <si>
    <t>FF DN 100/600</t>
  </si>
  <si>
    <t>FF DN 100/800</t>
  </si>
  <si>
    <r>
      <t xml:space="preserve">Dobava in montaža fazonskih kosov iz nodularne litine GGG 400 z zunanjo in notranjo epoksy zaščito min. debeline 70 mikronov, z gumi tesnili in vijaki z maticami, vijaki po montaži dodatno antikorozijsko zaščiteni:
</t>
    </r>
    <r>
      <rPr>
        <i/>
        <sz val="9"/>
        <rFont val="Times New Roman CE"/>
        <family val="0"/>
      </rPr>
      <t xml:space="preserve">
</t>
    </r>
  </si>
  <si>
    <t xml:space="preserve">F DN 125 </t>
  </si>
  <si>
    <t>EU DN 125</t>
  </si>
  <si>
    <t>FFK DN 125 (11,25°)</t>
  </si>
  <si>
    <t xml:space="preserve">FFK DN 125 (22,5°)  </t>
  </si>
  <si>
    <t>FFK DN 125 (45°)</t>
  </si>
  <si>
    <t>MMK DN 125 (11,25°</t>
  </si>
  <si>
    <t>MMK DN 125 (22,5°</t>
  </si>
  <si>
    <t>MMK DN 125 (45°)</t>
  </si>
  <si>
    <t xml:space="preserve">MMQ DN 125   </t>
  </si>
  <si>
    <t xml:space="preserve">MMA DN 125/60  </t>
  </si>
  <si>
    <t>MMA DN 125/80 S spoj</t>
  </si>
  <si>
    <t xml:space="preserve">T DN 125/50                     </t>
  </si>
  <si>
    <t xml:space="preserve">T DN 125/80     </t>
  </si>
  <si>
    <t xml:space="preserve">T DN 125/100   </t>
  </si>
  <si>
    <t xml:space="preserve">T DN 125 </t>
  </si>
  <si>
    <t xml:space="preserve">FFR DN 125/100  </t>
  </si>
  <si>
    <t xml:space="preserve">FF DN 125/600 </t>
  </si>
  <si>
    <t xml:space="preserve"> FF DN 125/800</t>
  </si>
  <si>
    <r>
      <t xml:space="preserve">Dobava in montaža fazonskih kosov iz nodularne litine GGG 400 z zunanjo in notranjo epoksy zaščito min. debeline 70 mikronov, z gumi tesnili in vijaki z maticami, vijaki po montaži dodatno antikorozijsko zaščiteni:
</t>
    </r>
    <r>
      <rPr>
        <i/>
        <sz val="9"/>
        <rFont val="Times New Roman CE"/>
        <family val="0"/>
      </rPr>
      <t xml:space="preserve">- FFR DN 150/125              </t>
    </r>
  </si>
  <si>
    <t>F DN 250</t>
  </si>
  <si>
    <t>EU DN 250</t>
  </si>
  <si>
    <t xml:space="preserve"> T DN 250/100</t>
  </si>
  <si>
    <t xml:space="preserve">T DN 250/125  </t>
  </si>
  <si>
    <t>FF DN 250/800</t>
  </si>
  <si>
    <t xml:space="preserve">MMQ DN 250  </t>
  </si>
  <si>
    <t xml:space="preserve">FFK DN 250 (11,25°) </t>
  </si>
  <si>
    <t xml:space="preserve">FFK DN 250 (22,5°) </t>
  </si>
  <si>
    <t xml:space="preserve">X DN 250   </t>
  </si>
  <si>
    <t xml:space="preserve">Q DN 250 </t>
  </si>
  <si>
    <t>MDK  DN 250</t>
  </si>
  <si>
    <t>FFK DN 80 (45°)</t>
  </si>
  <si>
    <t xml:space="preserve">N DN 80  </t>
  </si>
  <si>
    <t xml:space="preserve">FF DN 80/250  </t>
  </si>
  <si>
    <t xml:space="preserve">FF DN 80/400     </t>
  </si>
  <si>
    <t xml:space="preserve">FF DN 80/1000  </t>
  </si>
  <si>
    <t xml:space="preserve">F DN 100 </t>
  </si>
  <si>
    <t>EU DN 100</t>
  </si>
  <si>
    <t xml:space="preserve">MMK DN 100 (22,5°) </t>
  </si>
  <si>
    <t>FFK DN 100 (45°)</t>
  </si>
  <si>
    <t xml:space="preserve"> FFR DN 100/80</t>
  </si>
  <si>
    <t>T DN 100/80</t>
  </si>
  <si>
    <t xml:space="preserve">T DN 100 </t>
  </si>
  <si>
    <t xml:space="preserve">FF DN 100/400 </t>
  </si>
  <si>
    <t xml:space="preserve">FF DN 100/800    </t>
  </si>
  <si>
    <r>
      <t xml:space="preserve">Dobava in montaža fazonskih kosov iz nodularne litine GGG 400 z zunanjo in notranjo epoksy zaščito min. debeline 70 mikronov, z gumi tesnili in vijaki z maticami, vijaki po montaži dodatno antikorozijsko zaščiteni:
</t>
    </r>
    <r>
      <rPr>
        <i/>
        <sz val="9"/>
        <rFont val="Times New Roman CE"/>
        <family val="0"/>
      </rPr>
      <t xml:space="preserve">
</t>
    </r>
  </si>
  <si>
    <t>EV zasun fi 50 z vgradno garnituro in LTŽ cestno kapo, komplet.</t>
  </si>
  <si>
    <t>Navrtni   oklep  DN 63</t>
  </si>
  <si>
    <t>Odzračevalna garnitura HAVLE, L = 0,755 s cestno kapo.</t>
  </si>
  <si>
    <t>Univerzalna spojka DN 80</t>
  </si>
  <si>
    <t>Navrtna objekmka  100/1''</t>
  </si>
  <si>
    <t>Navrtna objekmka  125/1''</t>
  </si>
  <si>
    <t>Navrtna objekmka  125/2''</t>
  </si>
  <si>
    <t xml:space="preserve">T DN 250/100  </t>
  </si>
  <si>
    <t xml:space="preserve">T DN 250/125 </t>
  </si>
  <si>
    <t xml:space="preserve">MDK DN 250  </t>
  </si>
  <si>
    <t>FFK DN 250 (11,25°)</t>
  </si>
  <si>
    <t>1. JR GRADBENI DEL – JR KABELSKA KANALIZACIJA (dobava in montaža)</t>
  </si>
  <si>
    <t>JR GRADBENI DEL - KABELSKA KANALIZACIJA SKUPAJ:</t>
  </si>
  <si>
    <t xml:space="preserve">Dobava in montaža materiala, preizkušanje in spuščanje v pogon komplet z vsem potrebnim materialom.
</t>
  </si>
  <si>
    <t>št.</t>
  </si>
  <si>
    <t>artikel</t>
  </si>
  <si>
    <t>enota</t>
  </si>
  <si>
    <t>količina</t>
  </si>
  <si>
    <t>cena / kos</t>
  </si>
  <si>
    <t>količina * cena</t>
  </si>
  <si>
    <t xml:space="preserve">Trasiranje ter strojni in ročni izkop in planiranje dna jarka v III. do IV. ktg., širine dna 40 cm in globine 80 cm za izdelavo cevne kabelske kanalizacije.
</t>
  </si>
  <si>
    <t xml:space="preserve">Zasip jarka širine 0,4m v višini 0,7m s tamponskim materialom komplet z nabijanjem v plasteh debeline 10cm do ustrezne zbitosti za pločnik  - izmera v zbitem stanju
</t>
  </si>
  <si>
    <t xml:space="preserve">Priprava posteljice iz peska granulacije 0-4 mm (10cm) v jarku širine 0,4m ter delnim zasipom iz peska (20cm) komplet z nabijanjem v plasteh 
</t>
  </si>
  <si>
    <t xml:space="preserve">Dobava, polaganje in spajanje kabelske kanalizacije za JR svetilke - Stigmaflex cev prereza fi=110 mm
</t>
  </si>
  <si>
    <t>m</t>
  </si>
  <si>
    <t xml:space="preserve">Beton MB 15 za obbetoniranje cevi pod cestiščem
</t>
  </si>
  <si>
    <t xml:space="preserve">Odvoz odvečnega materiala na gradbiščno deponijo
</t>
  </si>
  <si>
    <t xml:space="preserve">Izkop in komplet izdelava tipskega betonskega jaška fi=60cm, l=1m, LTŽ pokrov 600x600mm IMP (nosilnosti 400kN - teški promet)
</t>
  </si>
  <si>
    <t xml:space="preserve">Izkop in komplet izdelava tipskega betonskega jaška 1.5x1.5x1.5m globine, LTŽ pokrov 600x600mm (nosilnosti 400kN - težki promet)
</t>
  </si>
  <si>
    <t xml:space="preserve">Kandelaber h=6 m od tal (za cono vetra C) – prilagojen za natik svetilke pod kotom 0°, vroče cinkan opremljen z priključno ploščico PVE-5 z 6A varovalko. Ožičen in postavljen v projektiran temelj
</t>
  </si>
  <si>
    <t xml:space="preserve">Kandelaber h=7,5 m od tal (za cono vetra C) – prilagojen za natik svetilke pod kotom 0°, vroče cinkan opremljen z priključno ploščico PVE-5 z 6A varovalko. Ožičen in postavljen v projektiran temelj
</t>
  </si>
  <si>
    <t xml:space="preserve">Izkop in komplet izdelava tipskega temelja za steber JR, h=7,5 m od tal 
</t>
  </si>
  <si>
    <t xml:space="preserve">Izkop in komplet izdelava tipskega temelja za steber JR, h=6 m od tal 
</t>
  </si>
  <si>
    <t xml:space="preserve">PVC opozorilni trak
</t>
  </si>
  <si>
    <t xml:space="preserve">Plastični ščitnik
</t>
  </si>
  <si>
    <t xml:space="preserve">Valjanec Fe Zn 25x4 mm in priklop na ozemljitev,  ter na vse kandelabre JR
</t>
  </si>
  <si>
    <t xml:space="preserve">Izvedba križanj 
</t>
  </si>
  <si>
    <t>kpl</t>
  </si>
  <si>
    <t xml:space="preserve">Stroški nadzora Elektro (ocenjeno)
</t>
  </si>
  <si>
    <t xml:space="preserve">Stroški nadzora TELEKOM Slovenije, (ocenjeno)
</t>
  </si>
  <si>
    <t>SKUPAJ:</t>
  </si>
  <si>
    <t>2. JR ELEKTROMONTAŽNI DEL -  (dobava in montaža)</t>
  </si>
  <si>
    <t xml:space="preserve"> JR ELEKTROMONTAŽNI DEL SKUPAJ:</t>
  </si>
  <si>
    <t xml:space="preserve">Dograditev izvoda 3x35A za potrebe varovanja novega napajalnega kabla PP00-A 4x35mm2+2,5mm2 nove RKO/JR omare. Kopmelet z vsem potrebnim veznim in spojnim materialom in spuščanjem v pogon.
</t>
  </si>
  <si>
    <t>Izdelava dograditve v obstoječi prostostoječi omari RKO/JR. V omari je že vgrajeno odjemno mesto za zunanjo montažo z  vrati (ločeno meritve pod ključem elektro distribucije in prižigališče pod ključem upravljalca JR), montirana na betonski temelj, ter opremljene z elementi za prižigališče javne razsvetljave - komplet avtomatika in varovanje.
Dograditi je potrebno 3f izvod 3x16 za potrebe napajanja nove veje JR. Dela izvede vzdrževalec JR. Obračun po računu vzdrževalca.</t>
  </si>
  <si>
    <t xml:space="preserve">Dobava in montaža plastične oz. pločevinaste prostostoječe RKO/JR omare (IP54) z dvoje vrati (vrata pod ključem eketrodistribucije) in (varata pod ključem upravljalva JR) vgrajeno na betonski temelj, komlet z vsem potrebnim montažnim in spojnim materialom
</t>
  </si>
  <si>
    <t>"Montaža in dobava el. opreme prižigališča (odjemno mesto in krmiljenja) JR v RKO/JR omari opremljenega z:
- Merilna garnitura
- Tarifni odklopnik
- Glaven varovalke PPI100/3/20A
- 3x Prptect B
- 1x Glavno stikalo 4G10-53Pk
- 4x podnožje PPI100 z varovalkami 16A
- 4x EZN/25 z varovalkami 10A, 6A
- 1x preklopnik 4G10-53Pk
- 1x kontaktor IK40
- 1x kontaktor IK22
- 1x fotorele s senzorjem (s senčnikom senzorja)
- 1x stikalna ura
- 1x ključavnica (vzdrževalca JR)
- Enopolna shema, označevanje sponk in kablov, PE in N zbiralke ter ostali drobni material - komplet izvedba priklopa.</t>
  </si>
  <si>
    <t xml:space="preserve">Komplet dobava in polaganje v kabelsko kanalizacijo napajalnega  kabla iz TP do RKO/JR omare.
Tip  PP00-A 4x35mm2+2,5mm2
</t>
  </si>
  <si>
    <t xml:space="preserve">Komplet dobava in polaganje kabla v kabelsko kanalizacijo iz RKO/JR omare do posameznih JR svetilk. Napajalno krmilni kabel tip  PP00-A 4x25mm2 + 2,5mm2 
</t>
  </si>
  <si>
    <t xml:space="preserve">Komplet dobava in polaganje kabla v kabelsko kanalizacijo iz RKO/JR omare do posameznih JR svetilk. Napajalno krmilni kabel tip  PP00-A 4x16mm2 + 2,5mm2 
</t>
  </si>
</sst>
</file>

<file path=xl/styles.xml><?xml version="1.0" encoding="utf-8"?>
<styleSheet xmlns="http://schemas.openxmlformats.org/spreadsheetml/2006/main">
  <numFmts count="33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[$EUR]"/>
    <numFmt numFmtId="181" formatCode="#,##0.00\ _S_I_T"/>
    <numFmt numFmtId="182" formatCode="#,##0\ [$€-1]"/>
    <numFmt numFmtId="183" formatCode="#,##0.00\ [$€-1]"/>
    <numFmt numFmtId="184" formatCode="dd/mmm"/>
    <numFmt numFmtId="185" formatCode="#,##0.00\ &quot;€&quot;"/>
    <numFmt numFmtId="186" formatCode="_-* #,##0\ _S_I_T_-;\-* #,##0\ _S_I_T_-;_-* &quot;-&quot;??\ _S_I_T_-;_-@_-"/>
    <numFmt numFmtId="187" formatCode="#,##0.00&quot; €&quot;"/>
    <numFmt numFmtId="188" formatCode="#,##0.00_ ;[Red]\-#,##0.00\ "/>
  </numFmts>
  <fonts count="53">
    <font>
      <sz val="10"/>
      <name val="Arial"/>
      <family val="0"/>
    </font>
    <font>
      <b/>
      <i/>
      <sz val="16"/>
      <name val="Times New Roman CE"/>
      <family val="1"/>
    </font>
    <font>
      <b/>
      <i/>
      <sz val="14"/>
      <name val="Times New Roman CE"/>
      <family val="1"/>
    </font>
    <font>
      <b/>
      <i/>
      <sz val="11"/>
      <name val="Times New Roman CE"/>
      <family val="1"/>
    </font>
    <font>
      <b/>
      <i/>
      <sz val="12"/>
      <name val="Times New Roman CE"/>
      <family val="1"/>
    </font>
    <font>
      <i/>
      <sz val="11"/>
      <name val="Times New Roman CE"/>
      <family val="1"/>
    </font>
    <font>
      <i/>
      <sz val="10"/>
      <name val="Times New Roman CE"/>
      <family val="1"/>
    </font>
    <font>
      <i/>
      <sz val="12"/>
      <name val="Times New Roman CE"/>
      <family val="1"/>
    </font>
    <font>
      <b/>
      <i/>
      <sz val="10"/>
      <name val="Times New Roman CE"/>
      <family val="1"/>
    </font>
    <font>
      <sz val="11"/>
      <name val="Arial CE"/>
      <family val="0"/>
    </font>
    <font>
      <b/>
      <sz val="10"/>
      <name val="Times New Roman CE"/>
      <family val="0"/>
    </font>
    <font>
      <b/>
      <sz val="11"/>
      <name val="Times New Roman CE"/>
      <family val="0"/>
    </font>
    <font>
      <sz val="10"/>
      <name val="Times New Roman CE"/>
      <family val="0"/>
    </font>
    <font>
      <sz val="11"/>
      <name val="Times New Roman CE"/>
      <family val="0"/>
    </font>
    <font>
      <i/>
      <sz val="10"/>
      <name val="SL Dutch"/>
      <family val="0"/>
    </font>
    <font>
      <b/>
      <i/>
      <sz val="13"/>
      <name val="Times New Roman CE"/>
      <family val="1"/>
    </font>
    <font>
      <b/>
      <i/>
      <sz val="10"/>
      <name val="Arial CE"/>
      <family val="0"/>
    </font>
    <font>
      <b/>
      <sz val="10"/>
      <name val="Arial CE"/>
      <family val="0"/>
    </font>
    <font>
      <i/>
      <sz val="8"/>
      <name val="Times New Roman CE"/>
      <family val="0"/>
    </font>
    <font>
      <i/>
      <sz val="10"/>
      <name val="Arial CE"/>
      <family val="2"/>
    </font>
    <font>
      <i/>
      <sz val="9"/>
      <name val="Times New Roman CE"/>
      <family val="0"/>
    </font>
    <font>
      <sz val="8"/>
      <name val="Arial"/>
      <family val="0"/>
    </font>
    <font>
      <sz val="10"/>
      <color indexed="10"/>
      <name val="Arial"/>
      <family val="0"/>
    </font>
    <font>
      <i/>
      <sz val="10"/>
      <color indexed="10"/>
      <name val="Times New Roman CE"/>
      <family val="1"/>
    </font>
    <font>
      <i/>
      <sz val="12"/>
      <color indexed="12"/>
      <name val="Times New Roman CE"/>
      <family val="1"/>
    </font>
    <font>
      <i/>
      <sz val="10"/>
      <color indexed="12"/>
      <name val="Times New Roman CE"/>
      <family val="1"/>
    </font>
    <font>
      <b/>
      <i/>
      <sz val="13"/>
      <color indexed="12"/>
      <name val="Times New Roman CE"/>
      <family val="1"/>
    </font>
    <font>
      <sz val="10"/>
      <color indexed="12"/>
      <name val="Arial"/>
      <family val="0"/>
    </font>
    <font>
      <b/>
      <i/>
      <sz val="10"/>
      <color indexed="12"/>
      <name val="Times New Roman CE"/>
      <family val="1"/>
    </font>
    <font>
      <i/>
      <sz val="10"/>
      <name val="Times New Roman"/>
      <family val="1"/>
    </font>
    <font>
      <b/>
      <i/>
      <sz val="9"/>
      <name val="Times New Roman CE"/>
      <family val="1"/>
    </font>
    <font>
      <i/>
      <sz val="9"/>
      <name val="Times New Roman"/>
      <family val="1"/>
    </font>
    <font>
      <b/>
      <sz val="10"/>
      <name val="Arial"/>
      <family val="0"/>
    </font>
    <font>
      <i/>
      <sz val="7"/>
      <name val="Times New Roman CE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name val="Arial CE"/>
      <family val="2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Arial"/>
      <family val="0"/>
    </font>
    <font>
      <b/>
      <sz val="12"/>
      <name val="Arial CE"/>
      <family val="0"/>
    </font>
    <font>
      <i/>
      <sz val="6"/>
      <name val="Times New Roman"/>
      <family val="1"/>
    </font>
    <font>
      <sz val="12"/>
      <name val="Arial CE"/>
      <family val="2"/>
    </font>
    <font>
      <b/>
      <i/>
      <sz val="10"/>
      <color indexed="8"/>
      <name val="Tahoma"/>
      <family val="2"/>
    </font>
    <font>
      <sz val="8"/>
      <color indexed="8"/>
      <name val="Tahoma"/>
      <family val="2"/>
    </font>
    <font>
      <b/>
      <i/>
      <sz val="8"/>
      <color indexed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b/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" fontId="14" fillId="0" borderId="0">
      <alignment/>
      <protection/>
    </xf>
    <xf numFmtId="1" fontId="14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2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  <xf numFmtId="4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justify"/>
    </xf>
    <xf numFmtId="4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justify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/>
    </xf>
    <xf numFmtId="4" fontId="1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justify"/>
    </xf>
    <xf numFmtId="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justify"/>
    </xf>
    <xf numFmtId="2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180" fontId="3" fillId="0" borderId="1" xfId="0" applyNumberFormat="1" applyFont="1" applyFill="1" applyBorder="1" applyAlignment="1">
      <alignment/>
    </xf>
    <xf numFmtId="4" fontId="3" fillId="0" borderId="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justify"/>
    </xf>
    <xf numFmtId="0" fontId="3" fillId="0" borderId="0" xfId="0" applyFont="1" applyFill="1" applyBorder="1" applyAlignment="1" quotePrefix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/>
    </xf>
    <xf numFmtId="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justify"/>
    </xf>
    <xf numFmtId="2" fontId="6" fillId="0" borderId="0" xfId="0" applyNumberFormat="1" applyFont="1" applyFill="1" applyBorder="1" applyAlignment="1">
      <alignment/>
    </xf>
    <xf numFmtId="180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justify"/>
    </xf>
    <xf numFmtId="2" fontId="7" fillId="2" borderId="0" xfId="0" applyNumberFormat="1" applyFont="1" applyFill="1" applyBorder="1" applyAlignment="1">
      <alignment/>
    </xf>
    <xf numFmtId="180" fontId="4" fillId="2" borderId="1" xfId="0" applyNumberFormat="1" applyFont="1" applyFill="1" applyBorder="1" applyAlignment="1">
      <alignment horizontal="right"/>
    </xf>
    <xf numFmtId="4" fontId="4" fillId="2" borderId="1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180" fontId="5" fillId="0" borderId="0" xfId="0" applyNumberFormat="1" applyFont="1" applyFill="1" applyBorder="1" applyAlignment="1">
      <alignment horizontal="right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180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justify"/>
    </xf>
    <xf numFmtId="0" fontId="2" fillId="2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justify"/>
    </xf>
    <xf numFmtId="2" fontId="6" fillId="2" borderId="0" xfId="0" applyNumberFormat="1" applyFont="1" applyFill="1" applyBorder="1" applyAlignment="1">
      <alignment/>
    </xf>
    <xf numFmtId="180" fontId="2" fillId="2" borderId="2" xfId="0" applyNumberFormat="1" applyFont="1" applyFill="1" applyBorder="1" applyAlignment="1">
      <alignment horizontal="right"/>
    </xf>
    <xf numFmtId="4" fontId="2" fillId="2" borderId="2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justify"/>
    </xf>
    <xf numFmtId="2" fontId="8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justify"/>
    </xf>
    <xf numFmtId="2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justify"/>
    </xf>
    <xf numFmtId="2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justify"/>
    </xf>
    <xf numFmtId="2" fontId="10" fillId="0" borderId="0" xfId="0" applyNumberFormat="1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justify"/>
    </xf>
    <xf numFmtId="2" fontId="12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4" fontId="13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justify"/>
    </xf>
    <xf numFmtId="2" fontId="6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justify"/>
    </xf>
    <xf numFmtId="2" fontId="7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justify"/>
    </xf>
    <xf numFmtId="2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 horizontal="left"/>
    </xf>
    <xf numFmtId="1" fontId="6" fillId="0" borderId="0" xfId="15" applyFont="1" applyFill="1" applyBorder="1" applyAlignment="1">
      <alignment horizontal="left"/>
      <protection/>
    </xf>
    <xf numFmtId="1" fontId="6" fillId="0" borderId="0" xfId="15" applyFont="1" applyFill="1" applyBorder="1" applyAlignment="1">
      <alignment horizontal="center"/>
      <protection/>
    </xf>
    <xf numFmtId="1" fontId="6" fillId="0" borderId="0" xfId="15" applyFont="1" applyFill="1" applyBorder="1" applyAlignment="1">
      <alignment horizontal="justify"/>
      <protection/>
    </xf>
    <xf numFmtId="2" fontId="6" fillId="0" borderId="0" xfId="15" applyNumberFormat="1" applyFont="1" applyFill="1" applyBorder="1">
      <alignment/>
      <protection/>
    </xf>
    <xf numFmtId="1" fontId="6" fillId="0" borderId="0" xfId="15" applyFont="1" applyFill="1" applyBorder="1">
      <alignment/>
      <protection/>
    </xf>
    <xf numFmtId="4" fontId="5" fillId="0" borderId="0" xfId="15" applyNumberFormat="1" applyFont="1" applyFill="1" applyBorder="1">
      <alignment/>
      <protection/>
    </xf>
    <xf numFmtId="4" fontId="3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justify"/>
    </xf>
    <xf numFmtId="2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4" fillId="3" borderId="0" xfId="0" applyFont="1" applyFill="1" applyAlignment="1">
      <alignment horizontal="left"/>
    </xf>
    <xf numFmtId="0" fontId="7" fillId="3" borderId="0" xfId="0" applyFont="1" applyFill="1" applyAlignment="1">
      <alignment horizontal="center"/>
    </xf>
    <xf numFmtId="0" fontId="7" fillId="3" borderId="0" xfId="0" applyFont="1" applyFill="1" applyAlignment="1">
      <alignment horizontal="justify"/>
    </xf>
    <xf numFmtId="2" fontId="7" fillId="3" borderId="0" xfId="0" applyNumberFormat="1" applyFont="1" applyFill="1" applyAlignment="1">
      <alignment/>
    </xf>
    <xf numFmtId="0" fontId="7" fillId="3" borderId="0" xfId="0" applyFont="1" applyFill="1" applyAlignment="1">
      <alignment/>
    </xf>
    <xf numFmtId="4" fontId="7" fillId="3" borderId="0" xfId="0" applyNumberFormat="1" applyFont="1" applyFill="1" applyAlignment="1">
      <alignment/>
    </xf>
    <xf numFmtId="0" fontId="7" fillId="3" borderId="0" xfId="0" applyFont="1" applyFill="1" applyBorder="1" applyAlignment="1">
      <alignment/>
    </xf>
    <xf numFmtId="2" fontId="7" fillId="3" borderId="0" xfId="0" applyNumberFormat="1" applyFont="1" applyFill="1" applyBorder="1" applyAlignment="1">
      <alignment/>
    </xf>
    <xf numFmtId="4" fontId="7" fillId="3" borderId="0" xfId="0" applyNumberFormat="1" applyFont="1" applyFill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7" fillId="0" borderId="0" xfId="15" applyFont="1" applyFill="1" applyBorder="1">
      <alignment/>
      <protection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justify"/>
    </xf>
    <xf numFmtId="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2" fontId="6" fillId="0" borderId="0" xfId="0" applyNumberFormat="1" applyFont="1" applyAlignment="1">
      <alignment/>
    </xf>
    <xf numFmtId="2" fontId="6" fillId="0" borderId="0" xfId="0" applyNumberFormat="1" applyFont="1" applyFill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6" fillId="0" borderId="0" xfId="15" applyFont="1" applyBorder="1">
      <alignment/>
      <protection/>
    </xf>
    <xf numFmtId="0" fontId="6" fillId="0" borderId="0" xfId="0" applyFont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justify"/>
    </xf>
    <xf numFmtId="2" fontId="8" fillId="0" borderId="3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0" fontId="0" fillId="0" borderId="0" xfId="0" applyBorder="1" applyAlignment="1">
      <alignment horizontal="right" vertic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justify" vertical="center"/>
    </xf>
    <xf numFmtId="4" fontId="6" fillId="0" borderId="0" xfId="0" applyNumberFormat="1" applyFont="1" applyFill="1" applyBorder="1" applyAlignment="1">
      <alignment/>
    </xf>
    <xf numFmtId="2" fontId="6" fillId="4" borderId="0" xfId="0" applyNumberFormat="1" applyFont="1" applyFill="1" applyBorder="1" applyAlignment="1">
      <alignment/>
    </xf>
    <xf numFmtId="2" fontId="17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right" vertical="center"/>
    </xf>
    <xf numFmtId="2" fontId="0" fillId="0" borderId="0" xfId="0" applyNumberFormat="1" applyFill="1" applyBorder="1" applyAlignment="1">
      <alignment horizontal="right" vertical="center"/>
    </xf>
    <xf numFmtId="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justify"/>
    </xf>
    <xf numFmtId="2" fontId="6" fillId="3" borderId="1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/>
    </xf>
    <xf numFmtId="0" fontId="8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2" fontId="6" fillId="0" borderId="0" xfId="15" applyNumberFormat="1" applyFont="1" applyBorder="1" applyAlignment="1">
      <alignment horizontal="right" vertical="center"/>
      <protection/>
    </xf>
    <xf numFmtId="2" fontId="0" fillId="0" borderId="0" xfId="0" applyNumberFormat="1" applyFont="1" applyBorder="1" applyAlignment="1">
      <alignment horizontal="right" vertical="center"/>
    </xf>
    <xf numFmtId="1" fontId="6" fillId="4" borderId="0" xfId="15" applyFont="1" applyFill="1" applyBorder="1">
      <alignment/>
      <protection/>
    </xf>
    <xf numFmtId="2" fontId="6" fillId="4" borderId="0" xfId="0" applyNumberFormat="1" applyFont="1" applyFill="1" applyBorder="1" applyAlignment="1">
      <alignment horizontal="right"/>
    </xf>
    <xf numFmtId="0" fontId="8" fillId="0" borderId="0" xfId="0" applyFont="1" applyBorder="1" applyAlignment="1">
      <alignment horizontal="center" vertical="center"/>
    </xf>
    <xf numFmtId="2" fontId="6" fillId="0" borderId="0" xfId="0" applyNumberFormat="1" applyFont="1" applyBorder="1" applyAlignment="1">
      <alignment horizontal="right" vertical="center"/>
    </xf>
    <xf numFmtId="2" fontId="6" fillId="4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justify" vertical="top"/>
    </xf>
    <xf numFmtId="2" fontId="6" fillId="3" borderId="1" xfId="0" applyNumberFormat="1" applyFont="1" applyFill="1" applyBorder="1" applyAlignment="1">
      <alignment/>
    </xf>
    <xf numFmtId="4" fontId="6" fillId="3" borderId="1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justify" vertical="center"/>
    </xf>
    <xf numFmtId="0" fontId="3" fillId="0" borderId="3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justify"/>
    </xf>
    <xf numFmtId="0" fontId="8" fillId="0" borderId="3" xfId="0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1" fontId="6" fillId="0" borderId="0" xfId="15" applyFont="1" applyBorder="1">
      <alignment/>
      <protection/>
    </xf>
    <xf numFmtId="0" fontId="8" fillId="3" borderId="1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justify"/>
    </xf>
    <xf numFmtId="2" fontId="6" fillId="3" borderId="1" xfId="0" applyNumberFormat="1" applyFont="1" applyFill="1" applyBorder="1" applyAlignment="1">
      <alignment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/>
    </xf>
    <xf numFmtId="1" fontId="6" fillId="0" borderId="0" xfId="15" applyFont="1" applyFill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6" fillId="0" borderId="4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justify"/>
    </xf>
    <xf numFmtId="2" fontId="1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4" fontId="10" fillId="0" borderId="0" xfId="0" applyNumberFormat="1" applyFont="1" applyBorder="1" applyAlignment="1">
      <alignment/>
    </xf>
    <xf numFmtId="1" fontId="10" fillId="0" borderId="0" xfId="15" applyFont="1" applyBorder="1">
      <alignment/>
      <protection/>
    </xf>
    <xf numFmtId="0" fontId="10" fillId="0" borderId="0" xfId="0" applyFont="1" applyAlignment="1">
      <alignment/>
    </xf>
    <xf numFmtId="4" fontId="10" fillId="0" borderId="0" xfId="0" applyNumberFormat="1" applyFont="1" applyAlignment="1">
      <alignment/>
    </xf>
    <xf numFmtId="2" fontId="10" fillId="0" borderId="0" xfId="0" applyNumberFormat="1" applyFont="1" applyBorder="1" applyAlignment="1">
      <alignment/>
    </xf>
    <xf numFmtId="0" fontId="11" fillId="0" borderId="3" xfId="0" applyFont="1" applyFill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justify"/>
    </xf>
    <xf numFmtId="2" fontId="10" fillId="0" borderId="3" xfId="0" applyNumberFormat="1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4" fontId="10" fillId="0" borderId="3" xfId="0" applyNumberFormat="1" applyFont="1" applyFill="1" applyBorder="1" applyAlignment="1">
      <alignment horizontal="center"/>
    </xf>
    <xf numFmtId="1" fontId="12" fillId="0" borderId="0" xfId="15" applyFont="1" applyBorder="1">
      <alignment/>
      <protection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justify"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2" fontId="12" fillId="0" borderId="0" xfId="0" applyNumberFormat="1" applyFont="1" applyBorder="1" applyAlignment="1">
      <alignment/>
    </xf>
    <xf numFmtId="4" fontId="12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2" fontId="6" fillId="3" borderId="1" xfId="0" applyNumberFormat="1" applyFont="1" applyFill="1" applyBorder="1" applyAlignment="1">
      <alignment/>
    </xf>
    <xf numFmtId="4" fontId="6" fillId="3" borderId="1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right" vertical="center"/>
    </xf>
    <xf numFmtId="2" fontId="7" fillId="0" borderId="0" xfId="15" applyNumberFormat="1" applyFont="1" applyFill="1" applyBorder="1" applyAlignment="1">
      <alignment horizontal="right" vertical="center"/>
      <protection/>
    </xf>
    <xf numFmtId="4" fontId="12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right" vertical="center"/>
    </xf>
    <xf numFmtId="1" fontId="7" fillId="0" borderId="0" xfId="15" applyFont="1" applyFill="1" applyBorder="1" applyAlignment="1">
      <alignment horizontal="right" vertical="center"/>
      <protection/>
    </xf>
    <xf numFmtId="1" fontId="12" fillId="0" borderId="0" xfId="15" applyFont="1" applyFill="1" applyBorder="1">
      <alignment/>
      <protection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>
      <alignment horizontal="justify"/>
    </xf>
    <xf numFmtId="2" fontId="7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4" fontId="7" fillId="2" borderId="0" xfId="0" applyNumberFormat="1" applyFont="1" applyFill="1" applyAlignment="1">
      <alignment/>
    </xf>
    <xf numFmtId="0" fontId="7" fillId="2" borderId="0" xfId="0" applyFont="1" applyFill="1" applyBorder="1" applyAlignment="1">
      <alignment/>
    </xf>
    <xf numFmtId="4" fontId="7" fillId="2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justify"/>
    </xf>
    <xf numFmtId="4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6" fillId="0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0" fontId="8" fillId="0" borderId="0" xfId="0" applyFont="1" applyAlignment="1" quotePrefix="1">
      <alignment horizontal="left"/>
    </xf>
    <xf numFmtId="1" fontId="6" fillId="0" borderId="0" xfId="15" applyFont="1" applyAlignment="1">
      <alignment horizontal="left"/>
      <protection/>
    </xf>
    <xf numFmtId="1" fontId="6" fillId="0" borderId="0" xfId="15" applyFont="1" applyAlignment="1">
      <alignment horizontal="center"/>
      <protection/>
    </xf>
    <xf numFmtId="1" fontId="6" fillId="0" borderId="0" xfId="15" applyFont="1" applyAlignment="1">
      <alignment horizontal="justify"/>
      <protection/>
    </xf>
    <xf numFmtId="2" fontId="6" fillId="0" borderId="0" xfId="15" applyNumberFormat="1" applyFont="1">
      <alignment/>
      <protection/>
    </xf>
    <xf numFmtId="1" fontId="6" fillId="0" borderId="0" xfId="15" applyFont="1">
      <alignment/>
      <protection/>
    </xf>
    <xf numFmtId="2" fontId="6" fillId="0" borderId="0" xfId="15" applyNumberFormat="1" applyFont="1" applyFill="1">
      <alignment/>
      <protection/>
    </xf>
    <xf numFmtId="4" fontId="6" fillId="0" borderId="0" xfId="15" applyNumberFormat="1" applyFont="1">
      <alignment/>
      <protection/>
    </xf>
    <xf numFmtId="2" fontId="6" fillId="0" borderId="0" xfId="15" applyNumberFormat="1" applyFont="1" applyBorder="1">
      <alignment/>
      <protection/>
    </xf>
    <xf numFmtId="4" fontId="6" fillId="0" borderId="0" xfId="15" applyNumberFormat="1" applyFont="1" applyBorder="1">
      <alignment/>
      <protection/>
    </xf>
    <xf numFmtId="4" fontId="4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4" fontId="8" fillId="0" borderId="0" xfId="0" applyNumberFormat="1" applyFont="1" applyAlignment="1">
      <alignment/>
    </xf>
    <xf numFmtId="2" fontId="8" fillId="0" borderId="0" xfId="0" applyNumberFormat="1" applyFont="1" applyFill="1" applyAlignment="1">
      <alignment/>
    </xf>
    <xf numFmtId="4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2" fontId="4" fillId="0" borderId="0" xfId="0" applyNumberFormat="1" applyFont="1" applyFill="1" applyAlignment="1">
      <alignment/>
    </xf>
    <xf numFmtId="4" fontId="7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15" fillId="2" borderId="5" xfId="0" applyFont="1" applyFill="1" applyBorder="1" applyAlignment="1">
      <alignment horizontal="left"/>
    </xf>
    <xf numFmtId="0" fontId="15" fillId="2" borderId="2" xfId="0" applyFont="1" applyFill="1" applyBorder="1" applyAlignment="1">
      <alignment horizontal="center"/>
    </xf>
    <xf numFmtId="0" fontId="15" fillId="2" borderId="2" xfId="0" applyFont="1" applyFill="1" applyBorder="1" applyAlignment="1">
      <alignment horizontal="justify"/>
    </xf>
    <xf numFmtId="2" fontId="15" fillId="2" borderId="2" xfId="0" applyNumberFormat="1" applyFont="1" applyFill="1" applyBorder="1" applyAlignment="1">
      <alignment/>
    </xf>
    <xf numFmtId="0" fontId="15" fillId="2" borderId="2" xfId="0" applyFont="1" applyFill="1" applyBorder="1" applyAlignment="1">
      <alignment/>
    </xf>
    <xf numFmtId="180" fontId="15" fillId="2" borderId="6" xfId="0" applyNumberFormat="1" applyFont="1" applyFill="1" applyBorder="1" applyAlignment="1">
      <alignment/>
    </xf>
    <xf numFmtId="4" fontId="15" fillId="2" borderId="2" xfId="0" applyNumberFormat="1" applyFont="1" applyFill="1" applyBorder="1" applyAlignment="1">
      <alignment/>
    </xf>
    <xf numFmtId="1" fontId="15" fillId="0" borderId="0" xfId="15" applyFont="1" applyFill="1" applyBorder="1">
      <alignment/>
      <protection/>
    </xf>
    <xf numFmtId="4" fontId="6" fillId="0" borderId="0" xfId="0" applyNumberFormat="1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2" fontId="6" fillId="4" borderId="0" xfId="0" applyNumberFormat="1" applyFont="1" applyFill="1" applyBorder="1" applyAlignment="1">
      <alignment/>
    </xf>
    <xf numFmtId="4" fontId="7" fillId="3" borderId="0" xfId="0" applyNumberFormat="1" applyFont="1" applyFill="1" applyAlignment="1">
      <alignment/>
    </xf>
    <xf numFmtId="4" fontId="7" fillId="0" borderId="0" xfId="0" applyNumberFormat="1" applyFont="1" applyFill="1" applyAlignment="1">
      <alignment/>
    </xf>
    <xf numFmtId="2" fontId="8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8" fillId="0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justify" wrapText="1"/>
    </xf>
    <xf numFmtId="4" fontId="6" fillId="0" borderId="0" xfId="0" applyNumberFormat="1" applyFont="1" applyFill="1" applyBorder="1" applyAlignment="1">
      <alignment horizontal="right"/>
    </xf>
    <xf numFmtId="0" fontId="6" fillId="0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4" fontId="8" fillId="0" borderId="0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0" fontId="8" fillId="0" borderId="0" xfId="0" applyFont="1" applyAlignment="1">
      <alignment/>
    </xf>
    <xf numFmtId="1" fontId="6" fillId="0" borderId="7" xfId="0" applyNumberFormat="1" applyFont="1" applyBorder="1" applyAlignment="1">
      <alignment/>
    </xf>
    <xf numFmtId="0" fontId="6" fillId="0" borderId="7" xfId="0" applyFont="1" applyBorder="1" applyAlignment="1">
      <alignment/>
    </xf>
    <xf numFmtId="0" fontId="6" fillId="0" borderId="7" xfId="0" applyFont="1" applyBorder="1" applyAlignment="1">
      <alignment horizontal="justify"/>
    </xf>
    <xf numFmtId="2" fontId="6" fillId="0" borderId="7" xfId="0" applyNumberFormat="1" applyFont="1" applyBorder="1" applyAlignment="1">
      <alignment/>
    </xf>
    <xf numFmtId="0" fontId="6" fillId="0" borderId="7" xfId="0" applyFont="1" applyBorder="1" applyAlignment="1">
      <alignment horizontal="center"/>
    </xf>
    <xf numFmtId="4" fontId="6" fillId="0" borderId="7" xfId="0" applyNumberFormat="1" applyFont="1" applyBorder="1" applyAlignment="1">
      <alignment/>
    </xf>
    <xf numFmtId="1" fontId="8" fillId="0" borderId="8" xfId="0" applyNumberFormat="1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8" fillId="0" borderId="8" xfId="0" applyFont="1" applyFill="1" applyBorder="1" applyAlignment="1">
      <alignment horizontal="justify"/>
    </xf>
    <xf numFmtId="2" fontId="8" fillId="0" borderId="8" xfId="0" applyNumberFormat="1" applyFont="1" applyBorder="1" applyAlignment="1">
      <alignment/>
    </xf>
    <xf numFmtId="0" fontId="8" fillId="0" borderId="8" xfId="0" applyFont="1" applyFill="1" applyBorder="1" applyAlignment="1">
      <alignment horizontal="center"/>
    </xf>
    <xf numFmtId="4" fontId="8" fillId="0" borderId="8" xfId="0" applyNumberFormat="1" applyFont="1" applyBorder="1" applyAlignment="1">
      <alignment/>
    </xf>
    <xf numFmtId="1" fontId="6" fillId="0" borderId="0" xfId="0" applyNumberFormat="1" applyFont="1" applyFill="1" applyBorder="1" applyAlignment="1">
      <alignment/>
    </xf>
    <xf numFmtId="0" fontId="19" fillId="0" borderId="0" xfId="0" applyFont="1" applyFill="1" applyAlignment="1">
      <alignment horizontal="right"/>
    </xf>
    <xf numFmtId="1" fontId="8" fillId="3" borderId="1" xfId="0" applyNumberFormat="1" applyFont="1" applyFill="1" applyBorder="1" applyAlignment="1">
      <alignment/>
    </xf>
    <xf numFmtId="0" fontId="8" fillId="3" borderId="1" xfId="0" applyFont="1" applyFill="1" applyBorder="1" applyAlignment="1">
      <alignment/>
    </xf>
    <xf numFmtId="2" fontId="8" fillId="3" borderId="1" xfId="0" applyNumberFormat="1" applyFont="1" applyFill="1" applyBorder="1" applyAlignment="1">
      <alignment/>
    </xf>
    <xf numFmtId="4" fontId="8" fillId="3" borderId="1" xfId="0" applyNumberFormat="1" applyFont="1" applyFill="1" applyBorder="1" applyAlignment="1">
      <alignment/>
    </xf>
    <xf numFmtId="4" fontId="7" fillId="2" borderId="0" xfId="0" applyNumberFormat="1" applyFont="1" applyFill="1" applyAlignment="1">
      <alignment/>
    </xf>
    <xf numFmtId="4" fontId="6" fillId="0" borderId="0" xfId="0" applyNumberFormat="1" applyFont="1" applyFill="1" applyAlignment="1">
      <alignment/>
    </xf>
    <xf numFmtId="2" fontId="4" fillId="0" borderId="0" xfId="0" applyNumberFormat="1" applyFont="1" applyAlignment="1">
      <alignment/>
    </xf>
    <xf numFmtId="4" fontId="6" fillId="0" borderId="0" xfId="15" applyNumberFormat="1" applyFont="1" applyFill="1" applyBorder="1">
      <alignment/>
      <protection/>
    </xf>
    <xf numFmtId="4" fontId="15" fillId="0" borderId="0" xfId="0" applyNumberFormat="1" applyFont="1" applyFill="1" applyBorder="1" applyAlignment="1">
      <alignment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4" fontId="8" fillId="0" borderId="0" xfId="0" applyNumberFormat="1" applyFont="1" applyBorder="1" applyAlignment="1">
      <alignment/>
    </xf>
    <xf numFmtId="0" fontId="1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" fontId="6" fillId="0" borderId="0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2" fontId="17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right" vertical="center"/>
    </xf>
    <xf numFmtId="2" fontId="0" fillId="0" borderId="0" xfId="0" applyNumberFormat="1" applyFill="1" applyAlignment="1">
      <alignment horizontal="right" vertical="center"/>
    </xf>
    <xf numFmtId="0" fontId="8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2" fontId="6" fillId="0" borderId="0" xfId="15" applyNumberFormat="1" applyFont="1" applyAlignment="1">
      <alignment horizontal="right" vertical="center"/>
      <protection/>
    </xf>
    <xf numFmtId="2" fontId="0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1" fontId="8" fillId="0" borderId="0" xfId="16" applyFont="1" applyFill="1" applyBorder="1" applyAlignment="1">
      <alignment horizontal="left"/>
      <protection/>
    </xf>
    <xf numFmtId="0" fontId="8" fillId="0" borderId="0" xfId="0" applyFont="1" applyAlignment="1">
      <alignment horizontal="center" vertical="center"/>
    </xf>
    <xf numFmtId="2" fontId="6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justify" vertical="top" wrapText="1"/>
    </xf>
    <xf numFmtId="2" fontId="6" fillId="0" borderId="0" xfId="0" applyNumberFormat="1" applyFont="1" applyFill="1" applyBorder="1" applyAlignment="1">
      <alignment horizontal="center"/>
    </xf>
    <xf numFmtId="181" fontId="6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 horizontal="center"/>
    </xf>
    <xf numFmtId="4" fontId="8" fillId="0" borderId="0" xfId="0" applyNumberFormat="1" applyFont="1" applyBorder="1" applyAlignment="1">
      <alignment/>
    </xf>
    <xf numFmtId="2" fontId="6" fillId="4" borderId="0" xfId="0" applyNumberFormat="1" applyFont="1" applyFill="1" applyAlignment="1">
      <alignment/>
    </xf>
    <xf numFmtId="2" fontId="8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39" fontId="0" fillId="0" borderId="0" xfId="0" applyNumberFormat="1" applyFont="1" applyFill="1" applyBorder="1" applyAlignment="1">
      <alignment vertical="justify" wrapText="1"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 horizontal="right" vertical="center"/>
    </xf>
    <xf numFmtId="2" fontId="17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right" vertical="center"/>
    </xf>
    <xf numFmtId="2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10" fillId="0" borderId="3" xfId="0" applyNumberFormat="1" applyFont="1" applyFill="1" applyBorder="1" applyAlignment="1">
      <alignment horizontal="center"/>
    </xf>
    <xf numFmtId="2" fontId="12" fillId="0" borderId="0" xfId="0" applyNumberFormat="1" applyFont="1" applyAlignment="1">
      <alignment/>
    </xf>
    <xf numFmtId="2" fontId="18" fillId="0" borderId="0" xfId="0" applyNumberFormat="1" applyFont="1" applyFill="1" applyBorder="1" applyAlignment="1">
      <alignment/>
    </xf>
    <xf numFmtId="2" fontId="10" fillId="0" borderId="0" xfId="0" applyNumberFormat="1" applyFont="1" applyAlignment="1">
      <alignment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1" fontId="23" fillId="0" borderId="0" xfId="15" applyFont="1" applyFill="1">
      <alignment/>
      <protection/>
    </xf>
    <xf numFmtId="1" fontId="23" fillId="0" borderId="0" xfId="15" applyFont="1">
      <alignment/>
      <protection/>
    </xf>
    <xf numFmtId="4" fontId="23" fillId="0" borderId="0" xfId="0" applyNumberFormat="1" applyFont="1" applyFill="1" applyBorder="1" applyAlignment="1">
      <alignment/>
    </xf>
    <xf numFmtId="0" fontId="22" fillId="0" borderId="0" xfId="0" applyFont="1" applyAlignment="1">
      <alignment horizontal="left"/>
    </xf>
    <xf numFmtId="4" fontId="24" fillId="3" borderId="0" xfId="0" applyNumberFormat="1" applyFont="1" applyFill="1" applyAlignment="1">
      <alignment/>
    </xf>
    <xf numFmtId="4" fontId="24" fillId="0" borderId="0" xfId="0" applyNumberFormat="1" applyFont="1" applyFill="1" applyAlignment="1">
      <alignment/>
    </xf>
    <xf numFmtId="4" fontId="28" fillId="0" borderId="0" xfId="0" applyNumberFormat="1" applyFont="1" applyAlignment="1">
      <alignment/>
    </xf>
    <xf numFmtId="4" fontId="25" fillId="0" borderId="0" xfId="0" applyNumberFormat="1" applyFont="1" applyAlignment="1">
      <alignment/>
    </xf>
    <xf numFmtId="4" fontId="28" fillId="0" borderId="0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/>
    </xf>
    <xf numFmtId="4" fontId="25" fillId="3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4" fontId="25" fillId="0" borderId="0" xfId="0" applyNumberFormat="1" applyFont="1" applyFill="1" applyBorder="1" applyAlignment="1">
      <alignment/>
    </xf>
    <xf numFmtId="4" fontId="28" fillId="0" borderId="0" xfId="0" applyNumberFormat="1" applyFont="1" applyAlignment="1">
      <alignment/>
    </xf>
    <xf numFmtId="4" fontId="25" fillId="0" borderId="0" xfId="0" applyNumberFormat="1" applyFont="1" applyBorder="1" applyAlignment="1">
      <alignment/>
    </xf>
    <xf numFmtId="4" fontId="28" fillId="0" borderId="0" xfId="0" applyNumberFormat="1" applyFont="1" applyBorder="1" applyAlignment="1">
      <alignment/>
    </xf>
    <xf numFmtId="4" fontId="25" fillId="0" borderId="0" xfId="0" applyNumberFormat="1" applyFont="1" applyAlignment="1">
      <alignment/>
    </xf>
    <xf numFmtId="4" fontId="25" fillId="3" borderId="0" xfId="0" applyNumberFormat="1" applyFont="1" applyFill="1" applyBorder="1" applyAlignment="1">
      <alignment/>
    </xf>
    <xf numFmtId="4" fontId="24" fillId="2" borderId="0" xfId="0" applyNumberFormat="1" applyFont="1" applyFill="1" applyAlignment="1">
      <alignment/>
    </xf>
    <xf numFmtId="4" fontId="25" fillId="0" borderId="0" xfId="0" applyNumberFormat="1" applyFont="1" applyFill="1" applyAlignment="1">
      <alignment/>
    </xf>
    <xf numFmtId="4" fontId="24" fillId="2" borderId="0" xfId="0" applyNumberFormat="1" applyFont="1" applyFill="1" applyBorder="1" applyAlignment="1">
      <alignment/>
    </xf>
    <xf numFmtId="4" fontId="24" fillId="0" borderId="0" xfId="0" applyNumberFormat="1" applyFont="1" applyFill="1" applyBorder="1" applyAlignment="1">
      <alignment/>
    </xf>
    <xf numFmtId="180" fontId="26" fillId="2" borderId="0" xfId="0" applyNumberFormat="1" applyFont="1" applyFill="1" applyBorder="1" applyAlignment="1">
      <alignment/>
    </xf>
    <xf numFmtId="0" fontId="27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horizontal="left"/>
    </xf>
    <xf numFmtId="0" fontId="29" fillId="0" borderId="0" xfId="0" applyFont="1" applyFill="1" applyBorder="1" applyAlignment="1" applyProtection="1">
      <alignment horizontal="justify" vertical="top" wrapText="1"/>
      <protection/>
    </xf>
    <xf numFmtId="0" fontId="0" fillId="0" borderId="0" xfId="0" applyFont="1" applyAlignment="1">
      <alignment/>
    </xf>
    <xf numFmtId="4" fontId="6" fillId="3" borderId="1" xfId="0" applyNumberFormat="1" applyFont="1" applyFill="1" applyBorder="1" applyAlignment="1">
      <alignment horizontal="right"/>
    </xf>
    <xf numFmtId="180" fontId="15" fillId="0" borderId="0" xfId="0" applyNumberFormat="1" applyFont="1" applyFill="1" applyBorder="1" applyAlignment="1">
      <alignment/>
    </xf>
    <xf numFmtId="4" fontId="8" fillId="0" borderId="8" xfId="0" applyNumberFormat="1" applyFont="1" applyBorder="1" applyAlignment="1">
      <alignment horizontal="center"/>
    </xf>
    <xf numFmtId="0" fontId="29" fillId="0" borderId="9" xfId="0" applyFont="1" applyFill="1" applyBorder="1" applyAlignment="1" applyProtection="1">
      <alignment horizontal="justify" vertical="top" wrapText="1"/>
      <protection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justify" wrapText="1"/>
      <protection/>
    </xf>
    <xf numFmtId="0" fontId="30" fillId="0" borderId="10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justify"/>
    </xf>
    <xf numFmtId="2" fontId="8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4" fontId="8" fillId="0" borderId="6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left" vertical="top"/>
    </xf>
    <xf numFmtId="4" fontId="0" fillId="0" borderId="0" xfId="0" applyNumberFormat="1" applyFont="1" applyFill="1" applyAlignment="1">
      <alignment/>
    </xf>
    <xf numFmtId="43" fontId="31" fillId="0" borderId="0" xfId="0" applyNumberFormat="1" applyFont="1" applyBorder="1" applyAlignment="1">
      <alignment/>
    </xf>
    <xf numFmtId="2" fontId="6" fillId="0" borderId="0" xfId="0" applyNumberFormat="1" applyFont="1" applyFill="1" applyBorder="1" applyAlignment="1">
      <alignment horizontal="justify"/>
    </xf>
    <xf numFmtId="0" fontId="6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8" fillId="0" borderId="0" xfId="0" applyFont="1" applyFill="1" applyBorder="1" applyAlignment="1">
      <alignment horizontal="left" vertical="top"/>
    </xf>
    <xf numFmtId="0" fontId="32" fillId="0" borderId="0" xfId="0" applyFont="1" applyAlignment="1">
      <alignment/>
    </xf>
    <xf numFmtId="2" fontId="33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4" fontId="6" fillId="0" borderId="0" xfId="0" applyNumberFormat="1" applyFont="1" applyFill="1" applyBorder="1" applyAlignment="1">
      <alignment horizontal="justify" vertical="top" wrapText="1"/>
    </xf>
    <xf numFmtId="0" fontId="6" fillId="0" borderId="0" xfId="0" applyFont="1" applyFill="1" applyBorder="1" applyAlignment="1" quotePrefix="1">
      <alignment horizontal="justify" wrapText="1"/>
    </xf>
    <xf numFmtId="1" fontId="8" fillId="0" borderId="7" xfId="0" applyNumberFormat="1" applyFont="1" applyBorder="1" applyAlignment="1">
      <alignment/>
    </xf>
    <xf numFmtId="1" fontId="8" fillId="0" borderId="0" xfId="0" applyNumberFormat="1" applyFont="1" applyFill="1" applyBorder="1" applyAlignment="1">
      <alignment vertical="top"/>
    </xf>
    <xf numFmtId="1" fontId="8" fillId="0" borderId="0" xfId="16" applyFont="1" applyFill="1" applyBorder="1" applyAlignment="1">
      <alignment horizontal="left" vertical="top"/>
      <protection/>
    </xf>
    <xf numFmtId="0" fontId="34" fillId="5" borderId="0" xfId="0" applyFont="1" applyFill="1" applyBorder="1" applyAlignment="1">
      <alignment/>
    </xf>
    <xf numFmtId="0" fontId="35" fillId="0" borderId="0" xfId="0" applyFont="1" applyAlignment="1">
      <alignment/>
    </xf>
    <xf numFmtId="185" fontId="29" fillId="0" borderId="0" xfId="0" applyNumberFormat="1" applyFont="1" applyAlignment="1">
      <alignment/>
    </xf>
    <xf numFmtId="185" fontId="36" fillId="0" borderId="0" xfId="20" applyNumberFormat="1" applyFont="1" applyAlignment="1">
      <alignment/>
    </xf>
    <xf numFmtId="0" fontId="34" fillId="0" borderId="0" xfId="0" applyFont="1" applyAlignment="1">
      <alignment/>
    </xf>
    <xf numFmtId="185" fontId="37" fillId="0" borderId="0" xfId="0" applyNumberFormat="1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29" fillId="0" borderId="0" xfId="0" applyFont="1" applyAlignment="1">
      <alignment/>
    </xf>
    <xf numFmtId="43" fontId="29" fillId="0" borderId="0" xfId="20" applyFont="1" applyAlignment="1">
      <alignment/>
    </xf>
    <xf numFmtId="185" fontId="29" fillId="0" borderId="0" xfId="20" applyNumberFormat="1" applyFont="1" applyAlignment="1">
      <alignment/>
    </xf>
    <xf numFmtId="185" fontId="36" fillId="0" borderId="0" xfId="20" applyNumberFormat="1" applyFont="1" applyAlignment="1">
      <alignment/>
    </xf>
    <xf numFmtId="2" fontId="29" fillId="0" borderId="0" xfId="0" applyNumberFormat="1" applyFont="1" applyAlignment="1">
      <alignment/>
    </xf>
    <xf numFmtId="43" fontId="29" fillId="0" borderId="0" xfId="20" applyFont="1" applyAlignment="1">
      <alignment horizontal="center"/>
    </xf>
    <xf numFmtId="0" fontId="40" fillId="0" borderId="0" xfId="0" applyFont="1" applyAlignment="1">
      <alignment/>
    </xf>
    <xf numFmtId="185" fontId="36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2" fontId="29" fillId="0" borderId="0" xfId="0" applyNumberFormat="1" applyFont="1" applyAlignment="1">
      <alignment horizontal="center"/>
    </xf>
    <xf numFmtId="4" fontId="29" fillId="0" borderId="0" xfId="0" applyNumberFormat="1" applyFont="1" applyFill="1" applyBorder="1" applyAlignment="1">
      <alignment/>
    </xf>
    <xf numFmtId="186" fontId="29" fillId="0" borderId="0" xfId="20" applyNumberFormat="1" applyFont="1" applyAlignment="1">
      <alignment/>
    </xf>
    <xf numFmtId="0" fontId="39" fillId="0" borderId="0" xfId="0" applyFont="1" applyBorder="1" applyAlignment="1">
      <alignment/>
    </xf>
    <xf numFmtId="0" fontId="29" fillId="0" borderId="0" xfId="0" applyFont="1" applyBorder="1" applyAlignment="1">
      <alignment/>
    </xf>
    <xf numFmtId="185" fontId="29" fillId="0" borderId="0" xfId="0" applyNumberFormat="1" applyFont="1" applyBorder="1" applyAlignment="1">
      <alignment/>
    </xf>
    <xf numFmtId="185" fontId="36" fillId="0" borderId="0" xfId="0" applyNumberFormat="1" applyFont="1" applyBorder="1" applyAlignment="1">
      <alignment/>
    </xf>
    <xf numFmtId="0" fontId="39" fillId="0" borderId="8" xfId="0" applyFont="1" applyBorder="1" applyAlignment="1">
      <alignment/>
    </xf>
    <xf numFmtId="0" fontId="29" fillId="0" borderId="8" xfId="0" applyFont="1" applyBorder="1" applyAlignment="1">
      <alignment/>
    </xf>
    <xf numFmtId="2" fontId="29" fillId="0" borderId="8" xfId="0" applyNumberFormat="1" applyFont="1" applyBorder="1" applyAlignment="1">
      <alignment/>
    </xf>
    <xf numFmtId="185" fontId="29" fillId="0" borderId="8" xfId="20" applyNumberFormat="1" applyFont="1" applyBorder="1" applyAlignment="1">
      <alignment/>
    </xf>
    <xf numFmtId="185" fontId="29" fillId="0" borderId="8" xfId="0" applyNumberFormat="1" applyFont="1" applyBorder="1" applyAlignment="1">
      <alignment/>
    </xf>
    <xf numFmtId="185" fontId="36" fillId="0" borderId="8" xfId="20" applyNumberFormat="1" applyFont="1" applyBorder="1" applyAlignment="1">
      <alignment/>
    </xf>
    <xf numFmtId="2" fontId="29" fillId="0" borderId="0" xfId="0" applyNumberFormat="1" applyFont="1" applyBorder="1" applyAlignment="1">
      <alignment/>
    </xf>
    <xf numFmtId="185" fontId="36" fillId="0" borderId="0" xfId="20" applyNumberFormat="1" applyFont="1" applyBorder="1" applyAlignment="1">
      <alignment/>
    </xf>
    <xf numFmtId="2" fontId="39" fillId="0" borderId="0" xfId="0" applyNumberFormat="1" applyFont="1" applyAlignment="1">
      <alignment/>
    </xf>
    <xf numFmtId="185" fontId="39" fillId="0" borderId="0" xfId="0" applyNumberFormat="1" applyFont="1" applyAlignment="1">
      <alignment/>
    </xf>
    <xf numFmtId="185" fontId="17" fillId="0" borderId="0" xfId="20" applyNumberFormat="1" applyFont="1" applyAlignment="1">
      <alignment/>
    </xf>
    <xf numFmtId="0" fontId="39" fillId="0" borderId="11" xfId="0" applyFont="1" applyBorder="1" applyAlignment="1">
      <alignment/>
    </xf>
    <xf numFmtId="0" fontId="29" fillId="0" borderId="11" xfId="0" applyFont="1" applyBorder="1" applyAlignment="1">
      <alignment/>
    </xf>
    <xf numFmtId="185" fontId="29" fillId="0" borderId="11" xfId="0" applyNumberFormat="1" applyFont="1" applyBorder="1" applyAlignment="1">
      <alignment/>
    </xf>
    <xf numFmtId="185" fontId="36" fillId="0" borderId="11" xfId="0" applyNumberFormat="1" applyFont="1" applyBorder="1" applyAlignment="1">
      <alignment/>
    </xf>
    <xf numFmtId="185" fontId="38" fillId="0" borderId="0" xfId="0" applyNumberFormat="1" applyFont="1" applyAlignment="1">
      <alignment/>
    </xf>
    <xf numFmtId="185" fontId="41" fillId="0" borderId="0" xfId="0" applyNumberFormat="1" applyFont="1" applyAlignment="1">
      <alignment/>
    </xf>
    <xf numFmtId="0" fontId="39" fillId="0" borderId="0" xfId="0" applyFont="1" applyAlignment="1">
      <alignment/>
    </xf>
    <xf numFmtId="185" fontId="36" fillId="0" borderId="0" xfId="20" applyNumberFormat="1" applyFont="1" applyAlignment="1">
      <alignment horizontal="right"/>
    </xf>
    <xf numFmtId="43" fontId="42" fillId="0" borderId="0" xfId="20" applyFont="1" applyAlignment="1">
      <alignment/>
    </xf>
    <xf numFmtId="0" fontId="38" fillId="0" borderId="0" xfId="0" applyFont="1" applyBorder="1" applyAlignment="1">
      <alignment/>
    </xf>
    <xf numFmtId="0" fontId="37" fillId="0" borderId="0" xfId="0" applyFont="1" applyBorder="1" applyAlignment="1">
      <alignment/>
    </xf>
    <xf numFmtId="185" fontId="37" fillId="0" borderId="0" xfId="0" applyNumberFormat="1" applyFont="1" applyBorder="1" applyAlignment="1">
      <alignment/>
    </xf>
    <xf numFmtId="185" fontId="43" fillId="0" borderId="0" xfId="0" applyNumberFormat="1" applyFont="1" applyBorder="1" applyAlignment="1">
      <alignment/>
    </xf>
    <xf numFmtId="185" fontId="0" fillId="0" borderId="0" xfId="0" applyNumberFormat="1" applyAlignment="1">
      <alignment/>
    </xf>
    <xf numFmtId="0" fontId="29" fillId="0" borderId="0" xfId="0" applyFont="1" applyFill="1" applyAlignment="1">
      <alignment/>
    </xf>
    <xf numFmtId="0" fontId="31" fillId="0" borderId="0" xfId="0" applyFont="1" applyAlignment="1">
      <alignment/>
    </xf>
    <xf numFmtId="185" fontId="29" fillId="0" borderId="0" xfId="20" applyNumberFormat="1" applyFont="1" applyFill="1" applyAlignment="1">
      <alignment/>
    </xf>
    <xf numFmtId="185" fontId="36" fillId="0" borderId="0" xfId="20" applyNumberFormat="1" applyFont="1" applyFill="1" applyAlignment="1">
      <alignment/>
    </xf>
    <xf numFmtId="0" fontId="0" fillId="0" borderId="8" xfId="0" applyBorder="1" applyAlignment="1">
      <alignment/>
    </xf>
    <xf numFmtId="0" fontId="31" fillId="0" borderId="8" xfId="0" applyFont="1" applyBorder="1" applyAlignment="1">
      <alignment/>
    </xf>
    <xf numFmtId="43" fontId="29" fillId="0" borderId="8" xfId="20" applyFont="1" applyBorder="1" applyAlignment="1">
      <alignment/>
    </xf>
    <xf numFmtId="0" fontId="29" fillId="0" borderId="8" xfId="0" applyFont="1" applyFill="1" applyBorder="1" applyAlignment="1">
      <alignment/>
    </xf>
    <xf numFmtId="185" fontId="29" fillId="0" borderId="8" xfId="20" applyNumberFormat="1" applyFont="1" applyFill="1" applyBorder="1" applyAlignment="1">
      <alignment/>
    </xf>
    <xf numFmtId="4" fontId="6" fillId="0" borderId="8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6" fillId="0" borderId="0" xfId="0" applyFont="1" applyFill="1" applyBorder="1" applyAlignment="1" applyProtection="1">
      <alignment horizontal="justify" vertical="top" wrapText="1"/>
      <protection/>
    </xf>
    <xf numFmtId="0" fontId="46" fillId="6" borderId="12" xfId="0" applyFont="1" applyFill="1" applyBorder="1" applyAlignment="1" applyProtection="1">
      <alignment horizontal="center"/>
      <protection/>
    </xf>
    <xf numFmtId="0" fontId="44" fillId="6" borderId="13" xfId="0" applyFont="1" applyFill="1" applyBorder="1" applyAlignment="1" applyProtection="1">
      <alignment horizontal="right"/>
      <protection/>
    </xf>
    <xf numFmtId="187" fontId="44" fillId="6" borderId="14" xfId="0" applyNumberFormat="1" applyFont="1" applyFill="1" applyBorder="1" applyAlignment="1" applyProtection="1">
      <alignment horizontal="right" readingOrder="1"/>
      <protection/>
    </xf>
    <xf numFmtId="0" fontId="46" fillId="6" borderId="15" xfId="0" applyFont="1" applyFill="1" applyBorder="1" applyAlignment="1" applyProtection="1">
      <alignment horizontal="center"/>
      <protection/>
    </xf>
    <xf numFmtId="0" fontId="46" fillId="6" borderId="16" xfId="0" applyFont="1" applyFill="1" applyBorder="1" applyAlignment="1" applyProtection="1">
      <alignment horizontal="right"/>
      <protection/>
    </xf>
    <xf numFmtId="0" fontId="46" fillId="6" borderId="16" xfId="0" applyFont="1" applyFill="1" applyBorder="1" applyAlignment="1" applyProtection="1">
      <alignment horizontal="right" readingOrder="1"/>
      <protection/>
    </xf>
    <xf numFmtId="187" fontId="46" fillId="6" borderId="16" xfId="0" applyNumberFormat="1" applyFont="1" applyFill="1" applyBorder="1" applyAlignment="1" applyProtection="1">
      <alignment horizontal="right" shrinkToFit="1" readingOrder="1"/>
      <protection/>
    </xf>
    <xf numFmtId="187" fontId="46" fillId="6" borderId="14" xfId="0" applyNumberFormat="1" applyFont="1" applyFill="1" applyBorder="1" applyAlignment="1" applyProtection="1">
      <alignment horizontal="right" readingOrder="1"/>
      <protection/>
    </xf>
    <xf numFmtId="0" fontId="0" fillId="0" borderId="17" xfId="0" applyBorder="1" applyAlignment="1">
      <alignment horizontal="center" readingOrder="1"/>
    </xf>
    <xf numFmtId="0" fontId="47" fillId="0" borderId="18" xfId="0" applyFont="1" applyBorder="1" applyAlignment="1">
      <alignment horizontal="left" vertical="center" wrapText="1" shrinkToFit="1" readingOrder="1"/>
    </xf>
    <xf numFmtId="0" fontId="0" fillId="0" borderId="18" xfId="0" applyBorder="1" applyAlignment="1">
      <alignment horizontal="right" vertical="center" wrapText="1" shrinkToFit="1"/>
    </xf>
    <xf numFmtId="0" fontId="0" fillId="0" borderId="18" xfId="0" applyBorder="1" applyAlignment="1">
      <alignment horizontal="left" vertical="center" wrapText="1" shrinkToFit="1" readingOrder="1"/>
    </xf>
    <xf numFmtId="0" fontId="0" fillId="0" borderId="14" xfId="0" applyBorder="1" applyAlignment="1">
      <alignment wrapText="1" readingOrder="1"/>
    </xf>
    <xf numFmtId="0" fontId="46" fillId="6" borderId="19" xfId="0" applyFont="1" applyFill="1" applyBorder="1" applyAlignment="1" applyProtection="1">
      <alignment horizontal="center"/>
      <protection/>
    </xf>
    <xf numFmtId="0" fontId="46" fillId="6" borderId="19" xfId="0" applyFont="1" applyFill="1" applyBorder="1" applyAlignment="1" applyProtection="1">
      <alignment horizontal="right"/>
      <protection/>
    </xf>
    <xf numFmtId="0" fontId="46" fillId="6" borderId="19" xfId="0" applyFont="1" applyFill="1" applyBorder="1" applyAlignment="1" applyProtection="1">
      <alignment horizontal="right" readingOrder="1"/>
      <protection/>
    </xf>
    <xf numFmtId="187" fontId="46" fillId="6" borderId="14" xfId="0" applyNumberFormat="1" applyFont="1" applyFill="1" applyBorder="1" applyAlignment="1" applyProtection="1">
      <alignment horizontal="right" shrinkToFit="1" readingOrder="1"/>
      <protection/>
    </xf>
    <xf numFmtId="187" fontId="46" fillId="6" borderId="19" xfId="0" applyNumberFormat="1" applyFont="1" applyFill="1" applyBorder="1" applyAlignment="1" applyProtection="1">
      <alignment horizontal="right" readingOrder="1"/>
      <protection/>
    </xf>
    <xf numFmtId="0" fontId="45" fillId="0" borderId="12" xfId="0" applyFont="1" applyFill="1" applyBorder="1" applyAlignment="1" applyProtection="1">
      <alignment horizontal="center" vertical="top" wrapText="1" shrinkToFit="1" readingOrder="1"/>
      <protection/>
    </xf>
    <xf numFmtId="0" fontId="47" fillId="0" borderId="18" xfId="0" applyFont="1" applyBorder="1" applyAlignment="1">
      <alignment vertical="top" wrapText="1"/>
    </xf>
    <xf numFmtId="0" fontId="47" fillId="0" borderId="18" xfId="0" applyFont="1" applyBorder="1" applyAlignment="1">
      <alignment horizontal="right" vertical="top" wrapText="1"/>
    </xf>
    <xf numFmtId="187" fontId="45" fillId="0" borderId="18" xfId="0" applyNumberFormat="1" applyFont="1" applyFill="1" applyBorder="1" applyAlignment="1" applyProtection="1">
      <alignment horizontal="right" vertical="top" shrinkToFit="1" readingOrder="1"/>
      <protection/>
    </xf>
    <xf numFmtId="187" fontId="45" fillId="0" borderId="20" xfId="0" applyNumberFormat="1" applyFont="1" applyFill="1" applyBorder="1" applyAlignment="1" applyProtection="1">
      <alignment horizontal="right" vertical="top" wrapText="1" shrinkToFit="1" readingOrder="1"/>
      <protection/>
    </xf>
    <xf numFmtId="0" fontId="47" fillId="0" borderId="0" xfId="0" applyFont="1" applyFill="1" applyBorder="1" applyAlignment="1">
      <alignment horizontal="justify"/>
    </xf>
    <xf numFmtId="0" fontId="45" fillId="0" borderId="18" xfId="0" applyFont="1" applyFill="1" applyBorder="1" applyAlignment="1" applyProtection="1">
      <alignment horizontal="right" vertical="top" wrapText="1" shrinkToFit="1"/>
      <protection/>
    </xf>
    <xf numFmtId="0" fontId="45" fillId="0" borderId="18" xfId="0" applyFont="1" applyFill="1" applyBorder="1" applyAlignment="1" applyProtection="1">
      <alignment horizontal="right" vertical="top" wrapText="1" shrinkToFit="1" readingOrder="1"/>
      <protection/>
    </xf>
    <xf numFmtId="187" fontId="45" fillId="0" borderId="14" xfId="0" applyNumberFormat="1" applyFont="1" applyFill="1" applyBorder="1" applyAlignment="1" applyProtection="1">
      <alignment horizontal="right" vertical="top" wrapText="1" shrinkToFit="1" readingOrder="1"/>
      <protection/>
    </xf>
    <xf numFmtId="0" fontId="45" fillId="0" borderId="17" xfId="0" applyFont="1" applyFill="1" applyBorder="1" applyAlignment="1" applyProtection="1">
      <alignment horizontal="center" vertical="top" wrapText="1" shrinkToFit="1" readingOrder="1"/>
      <protection/>
    </xf>
    <xf numFmtId="0" fontId="0" fillId="0" borderId="0" xfId="0" applyAlignment="1">
      <alignment horizontal="righ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32" fillId="0" borderId="0" xfId="0" applyFont="1" applyAlignment="1">
      <alignment horizontal="right"/>
    </xf>
    <xf numFmtId="187" fontId="32" fillId="0" borderId="0" xfId="0" applyNumberFormat="1" applyFont="1" applyAlignment="1">
      <alignment horizontal="right"/>
    </xf>
    <xf numFmtId="0" fontId="36" fillId="0" borderId="0" xfId="0" applyFont="1" applyAlignment="1">
      <alignment vertical="top" wrapText="1"/>
    </xf>
    <xf numFmtId="0" fontId="36" fillId="0" borderId="0" xfId="0" applyFont="1" applyAlignment="1">
      <alignment horizontal="right"/>
    </xf>
    <xf numFmtId="1" fontId="36" fillId="0" borderId="0" xfId="0" applyNumberFormat="1" applyFont="1" applyAlignment="1">
      <alignment/>
    </xf>
    <xf numFmtId="188" fontId="36" fillId="0" borderId="0" xfId="0" applyNumberFormat="1" applyFont="1" applyAlignment="1">
      <alignment/>
    </xf>
    <xf numFmtId="4" fontId="36" fillId="0" borderId="0" xfId="0" applyNumberFormat="1" applyFont="1" applyAlignment="1">
      <alignment/>
    </xf>
    <xf numFmtId="0" fontId="36" fillId="0" borderId="0" xfId="0" applyFont="1" applyAlignment="1">
      <alignment/>
    </xf>
    <xf numFmtId="0" fontId="48" fillId="0" borderId="0" xfId="0" applyFont="1" applyAlignment="1">
      <alignment horizontal="left" vertical="top"/>
    </xf>
    <xf numFmtId="0" fontId="49" fillId="0" borderId="0" xfId="0" applyFont="1" applyFill="1" applyAlignment="1">
      <alignment horizontal="left" wrapText="1"/>
    </xf>
    <xf numFmtId="0" fontId="49" fillId="0" borderId="0" xfId="0" applyFont="1" applyAlignment="1">
      <alignment horizontal="right"/>
    </xf>
    <xf numFmtId="0" fontId="49" fillId="0" borderId="0" xfId="0" applyFont="1" applyAlignment="1">
      <alignment horizontal="center"/>
    </xf>
    <xf numFmtId="4" fontId="49" fillId="0" borderId="0" xfId="0" applyNumberFormat="1" applyFont="1" applyAlignment="1">
      <alignment horizontal="right"/>
    </xf>
    <xf numFmtId="0" fontId="49" fillId="0" borderId="0" xfId="0" applyFont="1" applyAlignment="1">
      <alignment horizontal="left" vertical="top" wrapText="1"/>
    </xf>
    <xf numFmtId="0" fontId="49" fillId="0" borderId="0" xfId="0" applyFont="1" applyAlignment="1">
      <alignment horizontal="right" vertical="top" wrapText="1"/>
    </xf>
    <xf numFmtId="0" fontId="49" fillId="0" borderId="0" xfId="0" applyFont="1" applyAlignment="1">
      <alignment horizontal="center" vertical="top" wrapText="1"/>
    </xf>
    <xf numFmtId="4" fontId="49" fillId="0" borderId="0" xfId="0" applyNumberFormat="1" applyFont="1" applyAlignment="1">
      <alignment horizontal="right" vertical="top" wrapText="1"/>
    </xf>
    <xf numFmtId="9" fontId="49" fillId="0" borderId="0" xfId="0" applyNumberFormat="1" applyFont="1" applyAlignment="1">
      <alignment horizontal="right" vertical="top" wrapText="1"/>
    </xf>
    <xf numFmtId="0" fontId="46" fillId="6" borderId="21" xfId="0" applyFont="1" applyFill="1" applyBorder="1" applyAlignment="1" applyProtection="1">
      <alignment horizontal="center"/>
      <protection/>
    </xf>
    <xf numFmtId="0" fontId="44" fillId="6" borderId="0" xfId="0" applyFont="1" applyFill="1" applyBorder="1" applyAlignment="1" applyProtection="1">
      <alignment horizontal="left"/>
      <protection/>
    </xf>
    <xf numFmtId="0" fontId="44" fillId="6" borderId="0" xfId="0" applyFont="1" applyFill="1" applyBorder="1" applyAlignment="1" applyProtection="1">
      <alignment horizontal="right"/>
      <protection/>
    </xf>
    <xf numFmtId="0" fontId="44" fillId="6" borderId="16" xfId="0" applyFont="1" applyFill="1" applyBorder="1" applyAlignment="1" applyProtection="1">
      <alignment horizontal="right"/>
      <protection/>
    </xf>
    <xf numFmtId="0" fontId="47" fillId="0" borderId="18" xfId="0" applyFont="1" applyBorder="1" applyAlignment="1">
      <alignment horizontal="left" vertical="center" wrapText="1" shrinkToFit="1"/>
    </xf>
    <xf numFmtId="0" fontId="46" fillId="6" borderId="19" xfId="0" applyFont="1" applyFill="1" applyBorder="1" applyAlignment="1" applyProtection="1">
      <alignment horizontal="left"/>
      <protection/>
    </xf>
    <xf numFmtId="0" fontId="47" fillId="0" borderId="18" xfId="0" applyFont="1" applyBorder="1" applyAlignment="1">
      <alignment horizontal="left" vertical="top" wrapText="1"/>
    </xf>
    <xf numFmtId="0" fontId="45" fillId="0" borderId="13" xfId="0" applyFont="1" applyFill="1" applyBorder="1" applyAlignment="1" applyProtection="1">
      <alignment horizontal="right" vertical="top" wrapText="1" shrinkToFit="1"/>
      <protection/>
    </xf>
    <xf numFmtId="0" fontId="45" fillId="0" borderId="13" xfId="0" applyFont="1" applyFill="1" applyBorder="1" applyAlignment="1" applyProtection="1">
      <alignment horizontal="right" vertical="top" wrapText="1" shrinkToFit="1" readingOrder="1"/>
      <protection/>
    </xf>
    <xf numFmtId="0" fontId="47" fillId="0" borderId="0" xfId="0" applyFont="1" applyFill="1" applyAlignment="1">
      <alignment horizontal="left" vertical="top"/>
    </xf>
    <xf numFmtId="0" fontId="47" fillId="0" borderId="0" xfId="0" applyFont="1" applyFill="1" applyBorder="1" applyAlignment="1">
      <alignment horizontal="justify" vertical="center"/>
    </xf>
    <xf numFmtId="0" fontId="47" fillId="0" borderId="0" xfId="0" applyNumberFormat="1" applyFont="1" applyFill="1" applyAlignment="1">
      <alignment horizontal="right" vertical="top"/>
    </xf>
    <xf numFmtId="0" fontId="47" fillId="0" borderId="0" xfId="0" applyFont="1" applyFill="1" applyAlignment="1">
      <alignment horizontal="right" vertical="top"/>
    </xf>
    <xf numFmtId="0" fontId="32" fillId="0" borderId="0" xfId="0" applyFont="1" applyAlignment="1">
      <alignment horizontal="center"/>
    </xf>
    <xf numFmtId="0" fontId="17" fillId="0" borderId="0" xfId="0" applyFont="1" applyAlignment="1">
      <alignment horizontal="left" vertical="top" wrapText="1"/>
    </xf>
    <xf numFmtId="0" fontId="32" fillId="0" borderId="0" xfId="0" applyFont="1" applyAlignment="1">
      <alignment horizontal="right"/>
    </xf>
    <xf numFmtId="2" fontId="32" fillId="0" borderId="0" xfId="0" applyNumberFormat="1" applyFont="1" applyAlignment="1">
      <alignment horizontal="right"/>
    </xf>
    <xf numFmtId="0" fontId="46" fillId="6" borderId="17" xfId="0" applyFont="1" applyFill="1" applyBorder="1" applyAlignment="1" applyProtection="1">
      <alignment horizontal="center"/>
      <protection/>
    </xf>
    <xf numFmtId="187" fontId="46" fillId="6" borderId="18" xfId="0" applyNumberFormat="1" applyFont="1" applyFill="1" applyBorder="1" applyAlignment="1" applyProtection="1">
      <alignment horizontal="right" shrinkToFit="1" readingOrder="1"/>
      <protection/>
    </xf>
    <xf numFmtId="0" fontId="51" fillId="0" borderId="17" xfId="0" applyFont="1" applyFill="1" applyBorder="1" applyAlignment="1" applyProtection="1">
      <alignment horizontal="center" wrapText="1" shrinkToFit="1"/>
      <protection/>
    </xf>
    <xf numFmtId="187" fontId="51" fillId="0" borderId="14" xfId="0" applyNumberFormat="1" applyFont="1" applyFill="1" applyBorder="1" applyAlignment="1" applyProtection="1">
      <alignment horizontal="right" wrapText="1" shrinkToFit="1" readingOrder="1"/>
      <protection/>
    </xf>
    <xf numFmtId="0" fontId="51" fillId="0" borderId="21" xfId="0" applyFont="1" applyFill="1" applyBorder="1" applyAlignment="1" applyProtection="1">
      <alignment horizontal="center" wrapText="1" shrinkToFit="1"/>
      <protection/>
    </xf>
    <xf numFmtId="187" fontId="51" fillId="0" borderId="22" xfId="0" applyNumberFormat="1" applyFont="1" applyFill="1" applyBorder="1" applyAlignment="1" applyProtection="1">
      <alignment horizontal="right" wrapText="1" shrinkToFit="1" readingOrder="1"/>
      <protection/>
    </xf>
    <xf numFmtId="187" fontId="51" fillId="0" borderId="14" xfId="0" applyNumberFormat="1" applyFont="1" applyFill="1" applyBorder="1" applyAlignment="1" applyProtection="1">
      <alignment horizontal="right" vertical="top" wrapText="1" shrinkToFit="1"/>
      <protection/>
    </xf>
    <xf numFmtId="0" fontId="44" fillId="6" borderId="12" xfId="0" applyFont="1" applyFill="1" applyBorder="1" applyAlignment="1" applyProtection="1">
      <alignment horizontal="center"/>
      <protection/>
    </xf>
    <xf numFmtId="0" fontId="0" fillId="6" borderId="13" xfId="0" applyFont="1" applyFill="1" applyBorder="1" applyAlignment="1">
      <alignment/>
    </xf>
    <xf numFmtId="0" fontId="44" fillId="6" borderId="18" xfId="0" applyFont="1" applyFill="1" applyBorder="1" applyAlignment="1" applyProtection="1">
      <alignment horizontal="right"/>
      <protection/>
    </xf>
    <xf numFmtId="0" fontId="44" fillId="6" borderId="21" xfId="0" applyFont="1" applyFill="1" applyBorder="1" applyAlignment="1" applyProtection="1">
      <alignment horizontal="center"/>
      <protection/>
    </xf>
    <xf numFmtId="0" fontId="0" fillId="6" borderId="0" xfId="0" applyFont="1" applyFill="1" applyBorder="1" applyAlignment="1">
      <alignment/>
    </xf>
    <xf numFmtId="10" fontId="44" fillId="6" borderId="18" xfId="0" applyNumberFormat="1" applyFont="1" applyFill="1" applyBorder="1" applyAlignment="1" applyProtection="1">
      <alignment horizontal="right"/>
      <protection/>
    </xf>
    <xf numFmtId="0" fontId="44" fillId="6" borderId="15" xfId="0" applyFont="1" applyFill="1" applyBorder="1" applyAlignment="1" applyProtection="1">
      <alignment horizontal="center"/>
      <protection/>
    </xf>
    <xf numFmtId="0" fontId="0" fillId="6" borderId="16" xfId="0" applyFont="1" applyFill="1" applyBorder="1" applyAlignment="1">
      <alignment/>
    </xf>
    <xf numFmtId="187" fontId="44" fillId="6" borderId="23" xfId="0" applyNumberFormat="1" applyFont="1" applyFill="1" applyBorder="1" applyAlignment="1" applyProtection="1">
      <alignment horizontal="right" readingOrder="1"/>
      <protection/>
    </xf>
    <xf numFmtId="0" fontId="0" fillId="7" borderId="0" xfId="0" applyFill="1" applyAlignment="1">
      <alignment horizontal="right"/>
    </xf>
    <xf numFmtId="0" fontId="51" fillId="0" borderId="17" xfId="0" applyFont="1" applyFill="1" applyBorder="1" applyAlignment="1" applyProtection="1">
      <alignment horizontal="left" vertical="top" wrapText="1" shrinkToFit="1"/>
      <protection/>
    </xf>
    <xf numFmtId="0" fontId="51" fillId="0" borderId="21" xfId="0" applyFont="1" applyFill="1" applyBorder="1" applyAlignment="1" applyProtection="1">
      <alignment horizontal="left" vertical="top" wrapText="1" shrinkToFit="1"/>
      <protection/>
    </xf>
    <xf numFmtId="187" fontId="51" fillId="0" borderId="22" xfId="0" applyNumberFormat="1" applyFont="1" applyFill="1" applyBorder="1" applyAlignment="1" applyProtection="1">
      <alignment horizontal="right" vertical="top" wrapText="1" shrinkToFit="1"/>
      <protection/>
    </xf>
    <xf numFmtId="188" fontId="36" fillId="7" borderId="0" xfId="0" applyNumberFormat="1" applyFont="1" applyFill="1" applyAlignment="1">
      <alignment/>
    </xf>
    <xf numFmtId="0" fontId="44" fillId="6" borderId="0" xfId="0" applyFont="1" applyFill="1" applyBorder="1" applyAlignment="1" applyProtection="1">
      <alignment horizontal="center"/>
      <protection/>
    </xf>
    <xf numFmtId="187" fontId="44" fillId="6" borderId="0" xfId="0" applyNumberFormat="1" applyFont="1" applyFill="1" applyBorder="1" applyAlignment="1" applyProtection="1">
      <alignment horizontal="right" readingOrder="1"/>
      <protection/>
    </xf>
    <xf numFmtId="0" fontId="4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/>
    </xf>
    <xf numFmtId="0" fontId="44" fillId="0" borderId="0" xfId="0" applyFont="1" applyFill="1" applyBorder="1" applyAlignment="1" applyProtection="1">
      <alignment horizontal="right"/>
      <protection/>
    </xf>
    <xf numFmtId="187" fontId="44" fillId="0" borderId="0" xfId="0" applyNumberFormat="1" applyFont="1" applyFill="1" applyBorder="1" applyAlignment="1" applyProtection="1">
      <alignment horizontal="right" readingOrder="1"/>
      <protection/>
    </xf>
    <xf numFmtId="0" fontId="45" fillId="0" borderId="0" xfId="0" applyFont="1" applyBorder="1" applyAlignment="1" applyProtection="1">
      <alignment horizontal="right"/>
      <protection/>
    </xf>
    <xf numFmtId="0" fontId="44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>
      <alignment/>
    </xf>
    <xf numFmtId="0" fontId="44" fillId="0" borderId="16" xfId="0" applyFont="1" applyFill="1" applyBorder="1" applyAlignment="1" applyProtection="1">
      <alignment horizontal="right"/>
      <protection/>
    </xf>
    <xf numFmtId="187" fontId="44" fillId="0" borderId="23" xfId="0" applyNumberFormat="1" applyFont="1" applyFill="1" applyBorder="1" applyAlignment="1" applyProtection="1">
      <alignment horizontal="right" readingOrder="1"/>
      <protection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2" fillId="0" borderId="0" xfId="0" applyFont="1" applyBorder="1" applyAlignment="1">
      <alignment/>
    </xf>
    <xf numFmtId="0" fontId="39" fillId="5" borderId="0" xfId="0" applyFont="1" applyFill="1" applyBorder="1" applyAlignment="1">
      <alignment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1" fontId="8" fillId="0" borderId="0" xfId="15" applyFont="1" applyFill="1" applyAlignment="1">
      <alignment horizontal="right" vertical="center"/>
      <protection/>
    </xf>
    <xf numFmtId="1" fontId="8" fillId="0" borderId="0" xfId="15" applyFont="1" applyFill="1">
      <alignment/>
      <protection/>
    </xf>
    <xf numFmtId="0" fontId="0" fillId="0" borderId="0" xfId="0" applyFont="1" applyAlignment="1">
      <alignment horizontal="right" vertical="center"/>
    </xf>
    <xf numFmtId="0" fontId="4" fillId="3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45" fillId="6" borderId="24" xfId="0" applyFont="1" applyFill="1" applyBorder="1" applyAlignment="1" applyProtection="1">
      <alignment horizontal="right" vertical="top" wrapText="1" shrinkToFit="1" readingOrder="1"/>
      <protection/>
    </xf>
    <xf numFmtId="0" fontId="44" fillId="6" borderId="19" xfId="0" applyNumberFormat="1" applyFont="1" applyFill="1" applyBorder="1" applyAlignment="1" applyProtection="1">
      <alignment horizontal="left" vertical="center"/>
      <protection/>
    </xf>
    <xf numFmtId="0" fontId="45" fillId="0" borderId="24" xfId="0" applyFont="1" applyBorder="1" applyAlignment="1" applyProtection="1">
      <alignment horizontal="center"/>
      <protection/>
    </xf>
    <xf numFmtId="0" fontId="44" fillId="6" borderId="13" xfId="0" applyFont="1" applyFill="1" applyBorder="1" applyAlignment="1" applyProtection="1">
      <alignment horizontal="right"/>
      <protection/>
    </xf>
    <xf numFmtId="0" fontId="45" fillId="0" borderId="25" xfId="0" applyFont="1" applyBorder="1" applyAlignment="1" applyProtection="1">
      <alignment horizontal="center"/>
      <protection/>
    </xf>
    <xf numFmtId="0" fontId="45" fillId="0" borderId="25" xfId="0" applyFont="1" applyFill="1" applyBorder="1" applyAlignment="1" applyProtection="1">
      <alignment horizontal="left"/>
      <protection/>
    </xf>
    <xf numFmtId="0" fontId="50" fillId="6" borderId="19" xfId="0" applyNumberFormat="1" applyFont="1" applyFill="1" applyBorder="1" applyAlignment="1" applyProtection="1">
      <alignment horizontal="left" vertical="center"/>
      <protection/>
    </xf>
    <xf numFmtId="0" fontId="44" fillId="6" borderId="13" xfId="0" applyFont="1" applyFill="1" applyBorder="1" applyAlignment="1" applyProtection="1">
      <alignment horizontal="justify"/>
      <protection/>
    </xf>
    <xf numFmtId="0" fontId="45" fillId="0" borderId="26" xfId="0" applyFont="1" applyBorder="1" applyAlignment="1" applyProtection="1">
      <alignment horizontal="center"/>
      <protection/>
    </xf>
    <xf numFmtId="0" fontId="45" fillId="0" borderId="24" xfId="0" applyFont="1" applyFill="1" applyBorder="1" applyAlignment="1" applyProtection="1">
      <alignment horizontal="left"/>
      <protection/>
    </xf>
    <xf numFmtId="0" fontId="52" fillId="0" borderId="18" xfId="0" applyFont="1" applyBorder="1" applyAlignment="1">
      <alignment horizontal="left" wrapText="1" shrinkToFit="1" readingOrder="1"/>
    </xf>
    <xf numFmtId="0" fontId="52" fillId="0" borderId="0" xfId="0" applyFont="1" applyBorder="1" applyAlignment="1">
      <alignment horizontal="left" wrapText="1" shrinkToFit="1" readingOrder="1"/>
    </xf>
    <xf numFmtId="0" fontId="45" fillId="0" borderId="19" xfId="0" applyFont="1" applyBorder="1" applyAlignment="1" applyProtection="1">
      <alignment horizontal="center"/>
      <protection/>
    </xf>
    <xf numFmtId="0" fontId="45" fillId="0" borderId="19" xfId="0" applyFont="1" applyBorder="1" applyAlignment="1" applyProtection="1">
      <alignment horizontal="right"/>
      <protection/>
    </xf>
    <xf numFmtId="0" fontId="52" fillId="0" borderId="18" xfId="0" applyFont="1" applyBorder="1" applyAlignment="1">
      <alignment horizontal="left" vertical="top" wrapText="1" shrinkToFit="1"/>
    </xf>
    <xf numFmtId="0" fontId="52" fillId="0" borderId="0" xfId="0" applyFont="1" applyBorder="1" applyAlignment="1">
      <alignment horizontal="left" vertical="top" wrapText="1" shrinkToFit="1"/>
    </xf>
  </cellXfs>
  <cellStyles count="8">
    <cellStyle name="Normal" xfId="0"/>
    <cellStyle name="Navadno_Škofljica" xfId="15"/>
    <cellStyle name="normal1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4"/>
  <sheetViews>
    <sheetView tabSelected="1" workbookViewId="0" topLeftCell="A1">
      <selection activeCell="H13" sqref="H13"/>
    </sheetView>
  </sheetViews>
  <sheetFormatPr defaultColWidth="9.140625" defaultRowHeight="12.75"/>
  <cols>
    <col min="1" max="5" width="9.140625" style="86" customWidth="1"/>
    <col min="6" max="6" width="19.140625" style="86" customWidth="1"/>
    <col min="7" max="7" width="24.00390625" style="99" hidden="1" customWidth="1"/>
    <col min="8" max="8" width="24.140625" style="86" customWidth="1"/>
    <col min="9" max="9" width="9.140625" style="86" customWidth="1"/>
  </cols>
  <sheetData>
    <row r="1" spans="1:9" ht="20.25">
      <c r="A1" s="1" t="s">
        <v>228</v>
      </c>
      <c r="B1" s="1"/>
      <c r="C1" s="2"/>
      <c r="D1" s="3"/>
      <c r="E1" s="4"/>
      <c r="F1" s="3"/>
      <c r="G1" s="3"/>
      <c r="H1" s="5"/>
      <c r="I1" s="5"/>
    </row>
    <row r="2" spans="1:9" ht="19.5">
      <c r="A2" s="6"/>
      <c r="B2" s="7"/>
      <c r="C2" s="8"/>
      <c r="D2" s="9"/>
      <c r="E2" s="7"/>
      <c r="F2" s="9"/>
      <c r="G2" s="9"/>
      <c r="H2" s="10"/>
      <c r="I2" s="10"/>
    </row>
    <row r="3" spans="1:9" ht="15">
      <c r="A3" s="11" t="s">
        <v>256</v>
      </c>
      <c r="B3" s="12"/>
      <c r="C3" s="11" t="s">
        <v>257</v>
      </c>
      <c r="D3" s="13"/>
      <c r="E3" s="12"/>
      <c r="F3" s="13"/>
      <c r="G3" s="13"/>
      <c r="H3" s="14"/>
      <c r="I3" s="14"/>
    </row>
    <row r="4" spans="1:9" ht="15">
      <c r="A4" s="11"/>
      <c r="B4" s="12"/>
      <c r="C4" s="15"/>
      <c r="D4" s="13"/>
      <c r="E4" s="12"/>
      <c r="F4" s="13"/>
      <c r="G4" s="13"/>
      <c r="H4" s="14"/>
      <c r="I4" s="14"/>
    </row>
    <row r="5" spans="1:9" ht="15">
      <c r="A5" s="11" t="s">
        <v>258</v>
      </c>
      <c r="B5" s="12"/>
      <c r="C5" s="16" t="s">
        <v>259</v>
      </c>
      <c r="D5" s="13"/>
      <c r="E5" s="12"/>
      <c r="F5" s="13"/>
      <c r="G5" s="13"/>
      <c r="H5" s="14"/>
      <c r="I5" s="14"/>
    </row>
    <row r="6" spans="1:9" ht="15">
      <c r="A6" s="11"/>
      <c r="B6" s="12"/>
      <c r="C6" s="16" t="s">
        <v>260</v>
      </c>
      <c r="D6" s="13"/>
      <c r="E6" s="12"/>
      <c r="F6" s="13"/>
      <c r="G6" s="13"/>
      <c r="H6" s="14"/>
      <c r="I6" s="14"/>
    </row>
    <row r="7" spans="1:9" ht="15">
      <c r="A7" s="11"/>
      <c r="B7" s="12"/>
      <c r="C7" s="16" t="s">
        <v>261</v>
      </c>
      <c r="D7" s="13"/>
      <c r="E7" s="12"/>
      <c r="F7" s="13"/>
      <c r="G7" s="13"/>
      <c r="H7" s="14"/>
      <c r="I7" s="14"/>
    </row>
    <row r="8" spans="1:9" ht="15">
      <c r="A8" s="11"/>
      <c r="B8" s="12"/>
      <c r="C8" s="16"/>
      <c r="D8" s="13"/>
      <c r="E8" s="12"/>
      <c r="F8" s="13"/>
      <c r="G8" s="13"/>
      <c r="H8" s="14"/>
      <c r="I8" s="14"/>
    </row>
    <row r="9" spans="1:9" ht="15">
      <c r="A9" s="11" t="s">
        <v>262</v>
      </c>
      <c r="B9" s="12"/>
      <c r="C9" s="15">
        <v>8890</v>
      </c>
      <c r="D9" s="13"/>
      <c r="E9" s="12"/>
      <c r="F9" s="13"/>
      <c r="G9" s="13"/>
      <c r="H9" s="14"/>
      <c r="I9" s="14"/>
    </row>
    <row r="10" spans="1:9" ht="15">
      <c r="A10" s="11"/>
      <c r="B10" s="12"/>
      <c r="C10" s="15"/>
      <c r="D10" s="13"/>
      <c r="E10" s="12"/>
      <c r="F10" s="13"/>
      <c r="G10" s="13"/>
      <c r="H10" s="14"/>
      <c r="I10" s="14"/>
    </row>
    <row r="11" spans="1:9" ht="15">
      <c r="A11" s="11"/>
      <c r="B11" s="12"/>
      <c r="C11" s="17" t="s">
        <v>263</v>
      </c>
      <c r="D11" s="13"/>
      <c r="E11" s="12"/>
      <c r="F11" s="13"/>
      <c r="G11" s="13"/>
      <c r="H11" s="14"/>
      <c r="I11" s="14"/>
    </row>
    <row r="12" spans="1:9" ht="15">
      <c r="A12" s="11"/>
      <c r="B12" s="12"/>
      <c r="C12" s="18"/>
      <c r="D12" s="13"/>
      <c r="E12" s="12"/>
      <c r="F12" s="13"/>
      <c r="G12" s="13"/>
      <c r="H12" s="14"/>
      <c r="I12" s="14"/>
    </row>
    <row r="13" spans="1:9" ht="15">
      <c r="A13" s="11"/>
      <c r="B13" s="12"/>
      <c r="C13" s="18"/>
      <c r="D13" s="13"/>
      <c r="E13" s="12"/>
      <c r="F13" s="13"/>
      <c r="G13" s="13"/>
      <c r="H13" s="14"/>
      <c r="I13" s="14"/>
    </row>
    <row r="14" spans="1:9" ht="15">
      <c r="A14" s="11"/>
      <c r="B14" s="12"/>
      <c r="C14" s="18"/>
      <c r="D14" s="13"/>
      <c r="E14" s="12"/>
      <c r="F14" s="13"/>
      <c r="G14" s="13"/>
      <c r="H14" s="14"/>
      <c r="I14" s="14"/>
    </row>
    <row r="15" spans="1:9" ht="15.75">
      <c r="A15" s="19"/>
      <c r="B15" s="20"/>
      <c r="C15" s="21"/>
      <c r="D15" s="22"/>
      <c r="E15" s="20"/>
      <c r="F15" s="22"/>
      <c r="G15" s="22"/>
      <c r="H15" s="23"/>
      <c r="I15" s="23"/>
    </row>
    <row r="16" spans="1:9" ht="20.25">
      <c r="A16" s="24" t="s">
        <v>432</v>
      </c>
      <c r="B16" s="25"/>
      <c r="C16" s="26"/>
      <c r="D16" s="27"/>
      <c r="E16" s="25"/>
      <c r="F16" s="27"/>
      <c r="G16" s="28"/>
      <c r="H16" s="29"/>
      <c r="I16" s="29"/>
    </row>
    <row r="17" spans="1:9" ht="19.5">
      <c r="A17" s="30"/>
      <c r="B17" s="31"/>
      <c r="C17" s="32"/>
      <c r="D17" s="33"/>
      <c r="E17" s="31"/>
      <c r="F17" s="33"/>
      <c r="G17" s="28"/>
      <c r="H17" s="34"/>
      <c r="I17" s="34"/>
    </row>
    <row r="18" spans="1:9" ht="15">
      <c r="A18" s="35"/>
      <c r="B18" s="36"/>
      <c r="C18" s="37"/>
      <c r="D18" s="28"/>
      <c r="E18" s="36"/>
      <c r="F18" s="28"/>
      <c r="G18" s="28"/>
      <c r="H18" s="38"/>
      <c r="I18" s="38"/>
    </row>
    <row r="19" spans="1:9" ht="15">
      <c r="A19" s="35"/>
      <c r="B19" s="36"/>
      <c r="C19" s="37"/>
      <c r="D19" s="28"/>
      <c r="E19" s="36"/>
      <c r="F19" s="28"/>
      <c r="G19" s="28"/>
      <c r="H19" s="38"/>
      <c r="I19" s="38"/>
    </row>
    <row r="20" spans="1:9" ht="15.75" thickBot="1">
      <c r="A20" s="39" t="s">
        <v>264</v>
      </c>
      <c r="B20" s="40"/>
      <c r="C20" s="41"/>
      <c r="D20" s="42"/>
      <c r="E20" s="43"/>
      <c r="F20" s="42"/>
      <c r="G20" s="44"/>
      <c r="H20" s="45">
        <f>ceste!G209</f>
        <v>0</v>
      </c>
      <c r="I20" s="38"/>
    </row>
    <row r="21" spans="1:9" ht="15">
      <c r="A21" s="39"/>
      <c r="B21" s="40"/>
      <c r="C21" s="41"/>
      <c r="D21" s="42"/>
      <c r="E21" s="43"/>
      <c r="F21" s="42"/>
      <c r="G21" s="46"/>
      <c r="H21" s="38"/>
      <c r="I21" s="38"/>
    </row>
    <row r="22" spans="1:9" ht="15.75" thickBot="1">
      <c r="A22" s="39" t="s">
        <v>265</v>
      </c>
      <c r="B22" s="40"/>
      <c r="C22" s="41"/>
      <c r="D22" s="42"/>
      <c r="E22" s="43"/>
      <c r="F22" s="42"/>
      <c r="G22" s="44"/>
      <c r="H22" s="45">
        <f>konstrukcije!G77</f>
        <v>0</v>
      </c>
      <c r="I22" s="38"/>
    </row>
    <row r="23" spans="1:9" ht="15">
      <c r="A23" s="39"/>
      <c r="B23" s="40"/>
      <c r="C23" s="41"/>
      <c r="D23" s="42"/>
      <c r="E23" s="43"/>
      <c r="F23" s="42"/>
      <c r="G23" s="46"/>
      <c r="H23" s="28"/>
      <c r="I23" s="38"/>
    </row>
    <row r="24" spans="1:9" ht="15.75" thickBot="1">
      <c r="A24" s="39" t="s">
        <v>266</v>
      </c>
      <c r="B24" s="40"/>
      <c r="C24" s="41"/>
      <c r="D24" s="42"/>
      <c r="E24" s="43"/>
      <c r="F24" s="42"/>
      <c r="G24" s="44"/>
      <c r="H24" s="45">
        <f>'meteorna kanalizacija'!G152</f>
        <v>0</v>
      </c>
      <c r="I24" s="38"/>
    </row>
    <row r="25" spans="1:9" ht="15">
      <c r="A25" s="39"/>
      <c r="B25" s="40"/>
      <c r="C25" s="41"/>
      <c r="D25" s="42"/>
      <c r="E25" s="43"/>
      <c r="F25" s="42"/>
      <c r="G25" s="46"/>
      <c r="H25" s="38"/>
      <c r="I25" s="38"/>
    </row>
    <row r="26" spans="1:9" ht="15.75" thickBot="1">
      <c r="A26" s="39" t="s">
        <v>267</v>
      </c>
      <c r="B26" s="40"/>
      <c r="C26" s="41"/>
      <c r="D26" s="42"/>
      <c r="E26" s="43"/>
      <c r="F26" s="42"/>
      <c r="G26" s="44"/>
      <c r="H26" s="45">
        <f>'fekalna kanalizacija'!G98</f>
        <v>0</v>
      </c>
      <c r="I26" s="38"/>
    </row>
    <row r="27" spans="1:9" ht="15">
      <c r="A27" s="35"/>
      <c r="B27" s="36"/>
      <c r="C27" s="47"/>
      <c r="D27" s="28"/>
      <c r="E27" s="36"/>
      <c r="F27" s="28"/>
      <c r="G27" s="46"/>
      <c r="H27" s="28"/>
      <c r="I27" s="38"/>
    </row>
    <row r="28" spans="1:9" ht="15.75" thickBot="1">
      <c r="A28" s="35" t="s">
        <v>268</v>
      </c>
      <c r="B28" s="36"/>
      <c r="C28" s="47"/>
      <c r="D28" s="28"/>
      <c r="E28" s="36"/>
      <c r="F28" s="28"/>
      <c r="G28" s="44"/>
      <c r="H28" s="45">
        <f>vodovod!G549</f>
        <v>0</v>
      </c>
      <c r="I28" s="38"/>
    </row>
    <row r="29" spans="1:9" ht="15">
      <c r="A29" s="35"/>
      <c r="B29" s="36"/>
      <c r="C29" s="47"/>
      <c r="D29" s="28"/>
      <c r="E29" s="36"/>
      <c r="F29" s="28"/>
      <c r="G29" s="46"/>
      <c r="H29" s="28"/>
      <c r="I29" s="38"/>
    </row>
    <row r="30" spans="1:9" ht="15.75" thickBot="1">
      <c r="A30" s="39" t="s">
        <v>40</v>
      </c>
      <c r="B30" s="40"/>
      <c r="C30" s="41"/>
      <c r="D30" s="42"/>
      <c r="E30" s="43"/>
      <c r="F30" s="42"/>
      <c r="G30" s="44"/>
      <c r="H30" s="45">
        <f>'JAVNA RAZSVETLJAVA'!F15</f>
        <v>0</v>
      </c>
      <c r="I30" s="38"/>
    </row>
    <row r="31" spans="1:9" ht="15">
      <c r="A31" s="39"/>
      <c r="B31" s="40"/>
      <c r="C31" s="41"/>
      <c r="D31" s="42"/>
      <c r="E31" s="43"/>
      <c r="F31" s="42"/>
      <c r="G31" s="46"/>
      <c r="H31" s="38"/>
      <c r="I31" s="38"/>
    </row>
    <row r="32" spans="1:9" ht="15.75" thickBot="1">
      <c r="A32" s="39" t="s">
        <v>41</v>
      </c>
      <c r="B32" s="40"/>
      <c r="C32" s="41"/>
      <c r="D32" s="42"/>
      <c r="E32" s="43"/>
      <c r="F32" s="42"/>
      <c r="G32" s="44"/>
      <c r="H32" s="45">
        <f>KATV!F11</f>
        <v>0</v>
      </c>
      <c r="I32" s="38"/>
    </row>
    <row r="33" spans="1:9" ht="15">
      <c r="A33" s="39"/>
      <c r="B33" s="40"/>
      <c r="C33" s="41"/>
      <c r="D33" s="42"/>
      <c r="E33" s="43"/>
      <c r="F33" s="42"/>
      <c r="G33" s="46"/>
      <c r="H33" s="28"/>
      <c r="I33" s="38"/>
    </row>
    <row r="34" spans="1:9" ht="15.75">
      <c r="A34" s="48" t="s">
        <v>269</v>
      </c>
      <c r="B34" s="49"/>
      <c r="C34" s="50"/>
      <c r="D34" s="51"/>
      <c r="E34" s="49"/>
      <c r="F34" s="51"/>
      <c r="G34" s="46"/>
      <c r="H34" s="52"/>
      <c r="I34" s="52"/>
    </row>
    <row r="35" spans="1:9" ht="15">
      <c r="A35" s="35"/>
      <c r="B35" s="53"/>
      <c r="C35" s="54"/>
      <c r="D35" s="55"/>
      <c r="E35" s="53"/>
      <c r="F35" s="55"/>
      <c r="G35" s="56"/>
      <c r="H35" s="57"/>
      <c r="I35" s="57"/>
    </row>
    <row r="36" spans="1:9" ht="16.5" thickBot="1">
      <c r="A36" s="58" t="s">
        <v>46</v>
      </c>
      <c r="B36" s="59"/>
      <c r="C36" s="60"/>
      <c r="D36" s="61"/>
      <c r="E36" s="59"/>
      <c r="F36" s="61"/>
      <c r="G36" s="62"/>
      <c r="H36" s="63">
        <f>SUM(H20:H32)</f>
        <v>0</v>
      </c>
      <c r="I36" s="64"/>
    </row>
    <row r="37" spans="1:9" ht="15">
      <c r="A37" s="65"/>
      <c r="B37" s="53"/>
      <c r="C37" s="54"/>
      <c r="D37" s="55"/>
      <c r="E37" s="53"/>
      <c r="F37" s="55"/>
      <c r="G37" s="66"/>
      <c r="H37" s="57"/>
      <c r="I37" s="57"/>
    </row>
    <row r="38" spans="1:9" ht="15.75" thickBot="1">
      <c r="A38" s="35" t="s">
        <v>270</v>
      </c>
      <c r="B38" s="36"/>
      <c r="C38" s="47"/>
      <c r="D38" s="67"/>
      <c r="E38" s="68"/>
      <c r="F38" s="67"/>
      <c r="G38" s="69"/>
      <c r="H38" s="70">
        <f>H36*0.2</f>
        <v>0</v>
      </c>
      <c r="I38" s="71"/>
    </row>
    <row r="39" spans="1:9" ht="15.75" thickBot="1">
      <c r="A39" s="35"/>
      <c r="B39" s="68"/>
      <c r="C39" s="72"/>
      <c r="D39" s="55"/>
      <c r="E39" s="53"/>
      <c r="F39" s="55"/>
      <c r="G39" s="66"/>
      <c r="H39" s="57"/>
      <c r="I39" s="57"/>
    </row>
    <row r="40" spans="1:9" ht="20.25" thickBot="1">
      <c r="A40" s="73" t="s">
        <v>271</v>
      </c>
      <c r="B40" s="74"/>
      <c r="C40" s="75"/>
      <c r="D40" s="76"/>
      <c r="E40" s="74"/>
      <c r="F40" s="76"/>
      <c r="G40" s="77"/>
      <c r="H40" s="78">
        <f>SUM(H36:H38)</f>
        <v>0</v>
      </c>
      <c r="I40" s="57"/>
    </row>
    <row r="41" spans="1:9" ht="15">
      <c r="A41" s="65"/>
      <c r="B41" s="53"/>
      <c r="C41" s="54"/>
      <c r="D41" s="79"/>
      <c r="E41" s="53"/>
      <c r="F41" s="79"/>
      <c r="G41" s="80"/>
      <c r="H41" s="57"/>
      <c r="I41" s="57"/>
    </row>
    <row r="42" spans="1:9" ht="15">
      <c r="A42" s="65"/>
      <c r="B42" s="53"/>
      <c r="C42" s="54"/>
      <c r="D42" s="79"/>
      <c r="E42" s="53"/>
      <c r="F42" s="79"/>
      <c r="G42" s="80"/>
      <c r="H42" s="57"/>
      <c r="I42" s="57"/>
    </row>
    <row r="43" spans="1:9" ht="15">
      <c r="A43" s="81"/>
      <c r="B43" s="53"/>
      <c r="C43" s="54"/>
      <c r="D43" s="79"/>
      <c r="E43" s="53"/>
      <c r="F43" s="79"/>
      <c r="G43" s="80"/>
      <c r="H43" s="57"/>
      <c r="I43" s="57"/>
    </row>
    <row r="44" spans="1:9" ht="15">
      <c r="A44" s="81"/>
      <c r="B44" s="53"/>
      <c r="C44" s="54"/>
      <c r="D44" s="79"/>
      <c r="E44" s="53"/>
      <c r="F44" s="79"/>
      <c r="G44" s="80"/>
      <c r="H44" s="57"/>
      <c r="I44" s="57"/>
    </row>
    <row r="45" spans="1:9" ht="15">
      <c r="A45" s="81"/>
      <c r="B45" s="53"/>
      <c r="C45" s="54"/>
      <c r="D45" s="79"/>
      <c r="E45" s="53"/>
      <c r="F45" s="79"/>
      <c r="G45" s="80"/>
      <c r="H45" s="57"/>
      <c r="I45" s="57"/>
    </row>
    <row r="46" spans="1:9" ht="15">
      <c r="A46" s="81"/>
      <c r="B46" s="53"/>
      <c r="C46" s="54"/>
      <c r="D46" s="79"/>
      <c r="E46" s="53"/>
      <c r="F46" s="79"/>
      <c r="G46" s="80"/>
      <c r="H46" s="57"/>
      <c r="I46" s="57"/>
    </row>
    <row r="47" spans="1:9" ht="15">
      <c r="A47" s="81"/>
      <c r="B47" s="53"/>
      <c r="C47" s="54"/>
      <c r="D47" s="79"/>
      <c r="E47" s="53"/>
      <c r="F47" s="79"/>
      <c r="G47" s="80"/>
      <c r="H47" s="57"/>
      <c r="I47" s="57"/>
    </row>
    <row r="48" spans="1:9" ht="15">
      <c r="A48" s="82"/>
      <c r="B48" s="68"/>
      <c r="C48" s="72"/>
      <c r="D48" s="79"/>
      <c r="E48" s="53"/>
      <c r="F48" s="79"/>
      <c r="G48" s="80"/>
      <c r="H48" s="57"/>
      <c r="I48" s="57"/>
    </row>
    <row r="49" spans="1:9" ht="15">
      <c r="A49" s="81"/>
      <c r="B49" s="53"/>
      <c r="C49" s="54"/>
      <c r="D49" s="55"/>
      <c r="E49" s="53"/>
      <c r="F49" s="55"/>
      <c r="G49" s="83"/>
      <c r="H49" s="57"/>
      <c r="I49" s="57"/>
    </row>
    <row r="50" spans="1:9" ht="15">
      <c r="A50" s="81"/>
      <c r="B50" s="53"/>
      <c r="C50" s="54"/>
      <c r="D50" s="55"/>
      <c r="E50" s="53"/>
      <c r="F50" s="55"/>
      <c r="G50" s="83"/>
      <c r="H50" s="57"/>
      <c r="I50" s="57"/>
    </row>
    <row r="51" spans="1:9" ht="15">
      <c r="A51" s="82"/>
      <c r="B51" s="53"/>
      <c r="C51" s="54"/>
      <c r="D51" s="55"/>
      <c r="E51" s="53"/>
      <c r="F51" s="55"/>
      <c r="G51" s="83"/>
      <c r="H51" s="57"/>
      <c r="I51" s="57"/>
    </row>
    <row r="52" spans="1:9" ht="15">
      <c r="A52" s="81"/>
      <c r="B52" s="53"/>
      <c r="C52" s="54"/>
      <c r="D52" s="55"/>
      <c r="E52" s="53"/>
      <c r="F52" s="55"/>
      <c r="G52" s="83"/>
      <c r="H52" s="57"/>
      <c r="I52" s="57"/>
    </row>
    <row r="53" spans="1:9" ht="15">
      <c r="A53" s="35"/>
      <c r="B53" s="36"/>
      <c r="C53" s="47"/>
      <c r="D53" s="67"/>
      <c r="E53" s="68"/>
      <c r="F53" s="67"/>
      <c r="G53" s="84"/>
      <c r="H53" s="67"/>
      <c r="I53" s="71"/>
    </row>
    <row r="54" spans="1:9" ht="15">
      <c r="A54" s="82"/>
      <c r="B54" s="68"/>
      <c r="C54" s="72"/>
      <c r="D54" s="55"/>
      <c r="E54" s="53"/>
      <c r="F54" s="55"/>
      <c r="G54" s="83"/>
      <c r="H54" s="57"/>
      <c r="I54" s="57"/>
    </row>
    <row r="55" spans="1:9" ht="15">
      <c r="A55" s="81"/>
      <c r="B55" s="53"/>
      <c r="C55" s="54"/>
      <c r="D55" s="85"/>
      <c r="E55" s="53"/>
      <c r="F55" s="55"/>
      <c r="G55" s="83"/>
      <c r="H55" s="57"/>
      <c r="I55" s="57"/>
    </row>
    <row r="56" spans="1:9" ht="15">
      <c r="A56" s="81"/>
      <c r="B56" s="53"/>
      <c r="C56" s="54"/>
      <c r="D56" s="55"/>
      <c r="E56" s="53"/>
      <c r="F56" s="55"/>
      <c r="G56" s="83"/>
      <c r="H56" s="57"/>
      <c r="I56" s="57"/>
    </row>
    <row r="57" spans="1:9" ht="15">
      <c r="A57" s="81"/>
      <c r="B57" s="53"/>
      <c r="C57" s="54"/>
      <c r="D57" s="55"/>
      <c r="E57" s="53"/>
      <c r="F57" s="55"/>
      <c r="G57" s="83"/>
      <c r="H57" s="57"/>
      <c r="I57" s="57"/>
    </row>
    <row r="58" spans="1:9" ht="15">
      <c r="A58" s="81"/>
      <c r="B58" s="53"/>
      <c r="C58" s="54"/>
      <c r="D58" s="55"/>
      <c r="E58" s="53"/>
      <c r="F58" s="55"/>
      <c r="G58" s="83"/>
      <c r="H58" s="57"/>
      <c r="I58" s="57"/>
    </row>
    <row r="59" spans="1:9" ht="15">
      <c r="A59" s="81"/>
      <c r="B59" s="53"/>
      <c r="C59" s="54"/>
      <c r="D59" s="55"/>
      <c r="E59" s="53"/>
      <c r="F59" s="55"/>
      <c r="G59" s="83"/>
      <c r="H59" s="57"/>
      <c r="I59" s="57"/>
    </row>
    <row r="60" spans="1:9" ht="15">
      <c r="A60" s="81"/>
      <c r="B60" s="53"/>
      <c r="C60" s="54"/>
      <c r="D60" s="55"/>
      <c r="E60" s="53"/>
      <c r="F60" s="55"/>
      <c r="G60" s="83"/>
      <c r="H60" s="57"/>
      <c r="I60" s="57"/>
    </row>
    <row r="61" spans="1:9" ht="15">
      <c r="A61" s="81"/>
      <c r="B61" s="53"/>
      <c r="C61" s="54"/>
      <c r="D61" s="55"/>
      <c r="E61" s="53"/>
      <c r="F61" s="55"/>
      <c r="G61" s="83"/>
      <c r="H61" s="57"/>
      <c r="I61" s="57"/>
    </row>
    <row r="62" spans="1:9" ht="15">
      <c r="A62" s="81"/>
      <c r="B62" s="53"/>
      <c r="C62" s="54"/>
      <c r="D62" s="55"/>
      <c r="E62" s="53"/>
      <c r="F62" s="55"/>
      <c r="G62" s="83"/>
      <c r="H62" s="57"/>
      <c r="I62" s="57"/>
    </row>
    <row r="63" spans="1:9" ht="15">
      <c r="A63" s="81"/>
      <c r="B63" s="53"/>
      <c r="C63" s="54"/>
      <c r="D63" s="55"/>
      <c r="E63" s="53"/>
      <c r="F63" s="55"/>
      <c r="G63" s="83"/>
      <c r="H63" s="57"/>
      <c r="I63" s="57"/>
    </row>
    <row r="64" spans="1:9" ht="15">
      <c r="A64" s="81"/>
      <c r="B64" s="53"/>
      <c r="C64" s="54"/>
      <c r="D64" s="55"/>
      <c r="E64" s="53"/>
      <c r="F64" s="55"/>
      <c r="G64" s="83"/>
      <c r="H64" s="57"/>
      <c r="I64" s="57"/>
    </row>
    <row r="65" spans="1:9" ht="15">
      <c r="A65" s="81"/>
      <c r="B65" s="53"/>
      <c r="C65" s="54"/>
      <c r="D65" s="55"/>
      <c r="E65" s="53"/>
      <c r="F65" s="55"/>
      <c r="G65" s="83"/>
      <c r="H65" s="57"/>
      <c r="I65" s="57"/>
    </row>
    <row r="66" spans="1:9" ht="15">
      <c r="A66" s="81"/>
      <c r="B66" s="53"/>
      <c r="C66" s="54"/>
      <c r="D66" s="55"/>
      <c r="E66" s="53"/>
      <c r="F66" s="55"/>
      <c r="G66" s="83"/>
      <c r="H66" s="57"/>
      <c r="I66" s="57"/>
    </row>
    <row r="67" spans="1:9" ht="15">
      <c r="A67" s="81"/>
      <c r="B67" s="53"/>
      <c r="C67" s="54"/>
      <c r="D67" s="55"/>
      <c r="E67" s="53"/>
      <c r="F67" s="55"/>
      <c r="G67" s="83"/>
      <c r="H67" s="57"/>
      <c r="I67" s="57"/>
    </row>
    <row r="68" spans="1:9" ht="15">
      <c r="A68" s="81"/>
      <c r="B68" s="53"/>
      <c r="C68" s="54"/>
      <c r="D68" s="55"/>
      <c r="E68" s="53"/>
      <c r="F68" s="55"/>
      <c r="G68" s="83"/>
      <c r="H68" s="57"/>
      <c r="I68" s="57"/>
    </row>
    <row r="69" spans="1:9" ht="15">
      <c r="A69" s="81"/>
      <c r="B69" s="53"/>
      <c r="C69" s="54"/>
      <c r="D69" s="55"/>
      <c r="E69" s="53"/>
      <c r="F69" s="55"/>
      <c r="G69" s="83"/>
      <c r="H69" s="57"/>
      <c r="I69" s="57"/>
    </row>
    <row r="70" spans="1:9" ht="15">
      <c r="A70" s="81"/>
      <c r="B70" s="53"/>
      <c r="C70" s="54"/>
      <c r="D70" s="55"/>
      <c r="E70" s="53"/>
      <c r="F70" s="55"/>
      <c r="G70" s="83"/>
      <c r="H70" s="57"/>
      <c r="I70" s="57"/>
    </row>
    <row r="71" spans="1:9" ht="15">
      <c r="A71" s="81"/>
      <c r="B71" s="53"/>
      <c r="C71" s="54"/>
      <c r="D71" s="55"/>
      <c r="E71" s="53"/>
      <c r="F71" s="55"/>
      <c r="G71" s="83"/>
      <c r="H71" s="57"/>
      <c r="I71" s="57"/>
    </row>
    <row r="72" spans="1:9" ht="15">
      <c r="A72" s="81"/>
      <c r="B72" s="53"/>
      <c r="C72" s="54"/>
      <c r="D72" s="55"/>
      <c r="E72" s="53"/>
      <c r="F72" s="55"/>
      <c r="G72" s="83"/>
      <c r="H72" s="57"/>
      <c r="I72" s="57"/>
    </row>
    <row r="73" spans="1:9" ht="15">
      <c r="A73" s="81"/>
      <c r="B73" s="53"/>
      <c r="C73" s="54"/>
      <c r="D73" s="55"/>
      <c r="E73" s="53"/>
      <c r="F73" s="55"/>
      <c r="G73" s="83"/>
      <c r="H73" s="57"/>
      <c r="I73" s="57"/>
    </row>
    <row r="74" spans="1:9" ht="15">
      <c r="A74" s="81"/>
      <c r="B74" s="53"/>
      <c r="C74" s="54"/>
      <c r="D74" s="55"/>
      <c r="E74" s="53"/>
      <c r="F74" s="55"/>
      <c r="G74" s="83"/>
      <c r="H74" s="57"/>
      <c r="I74" s="57"/>
    </row>
    <row r="75" spans="1:9" ht="15">
      <c r="A75" s="81"/>
      <c r="B75" s="53"/>
      <c r="C75" s="54"/>
      <c r="D75" s="55"/>
      <c r="E75" s="53"/>
      <c r="F75" s="55"/>
      <c r="G75" s="83"/>
      <c r="H75" s="57"/>
      <c r="I75" s="57"/>
    </row>
    <row r="76" spans="1:7" ht="15">
      <c r="A76" s="81"/>
      <c r="B76" s="53"/>
      <c r="C76" s="54"/>
      <c r="D76" s="55"/>
      <c r="E76" s="53"/>
      <c r="F76" s="55"/>
      <c r="G76" s="83"/>
    </row>
    <row r="77" spans="1:9" ht="15">
      <c r="A77" s="82"/>
      <c r="B77" s="68"/>
      <c r="C77" s="72"/>
      <c r="D77" s="55"/>
      <c r="E77" s="53"/>
      <c r="F77" s="55"/>
      <c r="G77" s="83"/>
      <c r="H77" s="57"/>
      <c r="I77" s="57"/>
    </row>
    <row r="78" spans="1:9" ht="15">
      <c r="A78" s="81"/>
      <c r="B78" s="53"/>
      <c r="C78" s="54"/>
      <c r="D78" s="55"/>
      <c r="E78" s="53"/>
      <c r="F78" s="55"/>
      <c r="G78" s="83"/>
      <c r="H78" s="57"/>
      <c r="I78" s="57"/>
    </row>
    <row r="79" spans="1:9" ht="15">
      <c r="A79" s="81"/>
      <c r="B79" s="53"/>
      <c r="C79" s="54"/>
      <c r="D79" s="55"/>
      <c r="E79" s="53"/>
      <c r="F79" s="55"/>
      <c r="G79" s="83"/>
      <c r="H79" s="57"/>
      <c r="I79" s="57"/>
    </row>
    <row r="80" spans="1:9" ht="15">
      <c r="A80" s="82"/>
      <c r="B80" s="53"/>
      <c r="C80" s="54"/>
      <c r="D80" s="55"/>
      <c r="E80" s="53"/>
      <c r="F80" s="55"/>
      <c r="G80" s="83"/>
      <c r="H80" s="57"/>
      <c r="I80" s="57"/>
    </row>
    <row r="81" spans="1:9" ht="15">
      <c r="A81" s="81"/>
      <c r="B81" s="53"/>
      <c r="C81" s="54"/>
      <c r="D81" s="55"/>
      <c r="E81" s="53"/>
      <c r="F81" s="55"/>
      <c r="G81" s="83"/>
      <c r="H81" s="57"/>
      <c r="I81" s="57"/>
    </row>
    <row r="82" spans="1:9" ht="15">
      <c r="A82" s="35"/>
      <c r="B82" s="36"/>
      <c r="C82" s="47"/>
      <c r="D82" s="67"/>
      <c r="E82" s="68"/>
      <c r="F82" s="67"/>
      <c r="G82" s="84"/>
      <c r="H82" s="67"/>
      <c r="I82" s="71"/>
    </row>
    <row r="83" spans="1:9" ht="15">
      <c r="A83" s="82"/>
      <c r="B83" s="68"/>
      <c r="C83" s="72"/>
      <c r="D83" s="55"/>
      <c r="E83" s="53"/>
      <c r="F83" s="55"/>
      <c r="G83" s="83"/>
      <c r="H83" s="57"/>
      <c r="I83" s="57"/>
    </row>
    <row r="84" spans="1:9" ht="15">
      <c r="A84" s="81"/>
      <c r="B84" s="53"/>
      <c r="C84" s="54"/>
      <c r="D84" s="55"/>
      <c r="E84" s="53"/>
      <c r="F84" s="55"/>
      <c r="G84" s="83"/>
      <c r="H84" s="57"/>
      <c r="I84" s="57"/>
    </row>
    <row r="85" spans="1:9" ht="15">
      <c r="A85" s="81"/>
      <c r="B85" s="53"/>
      <c r="C85" s="54"/>
      <c r="D85" s="55"/>
      <c r="E85" s="53"/>
      <c r="F85" s="55"/>
      <c r="G85" s="83"/>
      <c r="H85" s="57"/>
      <c r="I85" s="57"/>
    </row>
    <row r="86" spans="1:9" ht="15">
      <c r="A86" s="81"/>
      <c r="B86" s="53"/>
      <c r="C86" s="54"/>
      <c r="D86" s="55"/>
      <c r="E86" s="53"/>
      <c r="F86" s="55"/>
      <c r="G86" s="83"/>
      <c r="H86" s="57"/>
      <c r="I86" s="57"/>
    </row>
    <row r="87" spans="1:9" ht="15">
      <c r="A87" s="81"/>
      <c r="B87" s="53"/>
      <c r="C87" s="54"/>
      <c r="D87" s="55"/>
      <c r="E87" s="53"/>
      <c r="F87" s="55"/>
      <c r="G87" s="83"/>
      <c r="H87" s="57"/>
      <c r="I87" s="57"/>
    </row>
    <row r="88" spans="1:9" ht="15">
      <c r="A88" s="81"/>
      <c r="B88" s="53"/>
      <c r="C88" s="54"/>
      <c r="D88" s="55"/>
      <c r="E88" s="53"/>
      <c r="F88" s="55"/>
      <c r="G88" s="83"/>
      <c r="H88" s="57"/>
      <c r="I88" s="57"/>
    </row>
    <row r="89" spans="1:9" ht="15">
      <c r="A89" s="81"/>
      <c r="B89" s="53"/>
      <c r="C89" s="54"/>
      <c r="D89" s="55"/>
      <c r="E89" s="53"/>
      <c r="F89" s="55"/>
      <c r="G89" s="83"/>
      <c r="H89" s="57"/>
      <c r="I89" s="57"/>
    </row>
    <row r="90" spans="1:9" ht="15">
      <c r="A90" s="81"/>
      <c r="B90" s="53"/>
      <c r="C90" s="54"/>
      <c r="D90" s="55"/>
      <c r="E90" s="53"/>
      <c r="F90" s="55"/>
      <c r="G90" s="83"/>
      <c r="H90" s="57"/>
      <c r="I90" s="57"/>
    </row>
    <row r="91" spans="1:9" ht="15">
      <c r="A91" s="81"/>
      <c r="B91" s="53"/>
      <c r="C91" s="54"/>
      <c r="D91" s="55"/>
      <c r="E91" s="53"/>
      <c r="F91" s="55"/>
      <c r="G91" s="83"/>
      <c r="H91" s="57"/>
      <c r="I91" s="57"/>
    </row>
    <row r="92" spans="1:9" ht="15">
      <c r="A92" s="81"/>
      <c r="B92" s="53"/>
      <c r="C92" s="54"/>
      <c r="D92" s="55"/>
      <c r="E92" s="53"/>
      <c r="F92" s="55"/>
      <c r="G92" s="83"/>
      <c r="H92" s="57"/>
      <c r="I92" s="57"/>
    </row>
    <row r="93" spans="1:9" ht="15">
      <c r="A93" s="81"/>
      <c r="B93" s="53"/>
      <c r="C93" s="54"/>
      <c r="D93" s="55"/>
      <c r="E93" s="53"/>
      <c r="F93" s="55"/>
      <c r="G93" s="83"/>
      <c r="H93" s="57"/>
      <c r="I93" s="57"/>
    </row>
    <row r="94" spans="1:9" ht="15">
      <c r="A94" s="81"/>
      <c r="B94" s="53"/>
      <c r="C94" s="54"/>
      <c r="D94" s="55"/>
      <c r="E94" s="53"/>
      <c r="F94" s="55"/>
      <c r="G94" s="83"/>
      <c r="H94" s="57"/>
      <c r="I94" s="57"/>
    </row>
    <row r="95" spans="1:9" ht="15">
      <c r="A95" s="81"/>
      <c r="B95" s="53"/>
      <c r="C95" s="54"/>
      <c r="D95" s="55"/>
      <c r="E95" s="53"/>
      <c r="F95" s="55"/>
      <c r="G95" s="83"/>
      <c r="H95" s="57"/>
      <c r="I95" s="57"/>
    </row>
    <row r="96" spans="1:9" ht="15">
      <c r="A96" s="81"/>
      <c r="B96" s="53"/>
      <c r="C96" s="54"/>
      <c r="D96" s="55"/>
      <c r="E96" s="53"/>
      <c r="F96" s="55"/>
      <c r="G96" s="83"/>
      <c r="H96" s="57"/>
      <c r="I96" s="57"/>
    </row>
    <row r="97" spans="1:9" ht="15">
      <c r="A97" s="81"/>
      <c r="B97" s="53"/>
      <c r="C97" s="54"/>
      <c r="D97" s="55"/>
      <c r="E97" s="53"/>
      <c r="F97" s="55"/>
      <c r="G97" s="83"/>
      <c r="H97" s="57"/>
      <c r="I97" s="57"/>
    </row>
    <row r="98" spans="1:9" ht="15">
      <c r="A98" s="81"/>
      <c r="B98" s="53"/>
      <c r="C98" s="54"/>
      <c r="D98" s="55"/>
      <c r="E98" s="53"/>
      <c r="F98" s="55"/>
      <c r="G98" s="83"/>
      <c r="H98" s="57"/>
      <c r="I98" s="57"/>
    </row>
    <row r="99" spans="1:9" ht="15">
      <c r="A99" s="81"/>
      <c r="B99" s="53"/>
      <c r="C99" s="54"/>
      <c r="D99" s="55"/>
      <c r="E99" s="53"/>
      <c r="F99" s="55"/>
      <c r="G99" s="83"/>
      <c r="H99" s="57"/>
      <c r="I99" s="57"/>
    </row>
    <row r="100" spans="1:9" ht="15">
      <c r="A100" s="82"/>
      <c r="B100" s="68"/>
      <c r="C100" s="72"/>
      <c r="D100" s="55"/>
      <c r="E100" s="53"/>
      <c r="F100" s="55"/>
      <c r="G100" s="83"/>
      <c r="H100" s="57"/>
      <c r="I100" s="57"/>
    </row>
    <row r="101" spans="1:9" ht="15">
      <c r="A101" s="81"/>
      <c r="B101" s="53"/>
      <c r="C101" s="54"/>
      <c r="D101" s="55"/>
      <c r="E101" s="53"/>
      <c r="F101" s="55"/>
      <c r="G101" s="83"/>
      <c r="H101" s="57"/>
      <c r="I101" s="57"/>
    </row>
    <row r="102" spans="1:9" ht="15">
      <c r="A102" s="81"/>
      <c r="B102" s="53"/>
      <c r="C102" s="54"/>
      <c r="D102" s="55"/>
      <c r="E102" s="53"/>
      <c r="F102" s="55"/>
      <c r="G102" s="83"/>
      <c r="H102" s="57"/>
      <c r="I102" s="57"/>
    </row>
    <row r="103" spans="1:9" ht="15">
      <c r="A103" s="82"/>
      <c r="B103" s="53"/>
      <c r="C103" s="54"/>
      <c r="D103" s="55"/>
      <c r="E103" s="53"/>
      <c r="F103" s="55"/>
      <c r="G103" s="83"/>
      <c r="H103" s="57"/>
      <c r="I103" s="57"/>
    </row>
    <row r="104" spans="1:9" ht="15">
      <c r="A104" s="81"/>
      <c r="B104" s="53"/>
      <c r="C104" s="54"/>
      <c r="D104" s="55"/>
      <c r="E104" s="53"/>
      <c r="F104" s="55"/>
      <c r="G104" s="83"/>
      <c r="H104" s="57"/>
      <c r="I104" s="57"/>
    </row>
    <row r="105" spans="1:9" ht="15">
      <c r="A105" s="87"/>
      <c r="B105" s="88"/>
      <c r="C105" s="89"/>
      <c r="D105" s="90"/>
      <c r="E105" s="91"/>
      <c r="F105" s="90"/>
      <c r="G105" s="92"/>
      <c r="H105" s="67"/>
      <c r="I105" s="71"/>
    </row>
    <row r="106" spans="1:9" ht="15">
      <c r="A106" s="81"/>
      <c r="B106" s="53"/>
      <c r="C106" s="54"/>
      <c r="D106" s="55"/>
      <c r="E106" s="53"/>
      <c r="F106" s="55"/>
      <c r="G106" s="83"/>
      <c r="H106" s="57"/>
      <c r="I106" s="57"/>
    </row>
    <row r="107" spans="1:9" ht="15">
      <c r="A107" s="81"/>
      <c r="B107" s="53"/>
      <c r="C107" s="54"/>
      <c r="D107" s="55"/>
      <c r="E107" s="53"/>
      <c r="F107" s="55"/>
      <c r="G107" s="83"/>
      <c r="H107" s="57"/>
      <c r="I107" s="57"/>
    </row>
    <row r="108" spans="1:9" ht="15">
      <c r="A108" s="81"/>
      <c r="B108" s="53"/>
      <c r="C108" s="54"/>
      <c r="D108" s="55"/>
      <c r="E108" s="53"/>
      <c r="F108" s="55"/>
      <c r="G108" s="83"/>
      <c r="H108" s="57"/>
      <c r="I108" s="57"/>
    </row>
    <row r="109" spans="1:9" ht="15">
      <c r="A109" s="93"/>
      <c r="B109" s="91"/>
      <c r="C109" s="94"/>
      <c r="D109" s="95"/>
      <c r="E109" s="96"/>
      <c r="F109" s="95"/>
      <c r="G109" s="97"/>
      <c r="H109" s="98"/>
      <c r="I109" s="98"/>
    </row>
    <row r="110" spans="1:9" ht="15">
      <c r="A110" s="81"/>
      <c r="B110" s="53"/>
      <c r="C110" s="54"/>
      <c r="D110" s="55"/>
      <c r="E110" s="53"/>
      <c r="F110" s="55"/>
      <c r="G110" s="83"/>
      <c r="H110" s="57"/>
      <c r="I110" s="57"/>
    </row>
    <row r="112" spans="1:9" ht="15">
      <c r="A112" s="82"/>
      <c r="B112" s="53"/>
      <c r="C112" s="54"/>
      <c r="D112" s="55"/>
      <c r="E112" s="53"/>
      <c r="F112" s="55"/>
      <c r="G112" s="83"/>
      <c r="H112" s="57"/>
      <c r="I112" s="57"/>
    </row>
    <row r="113" spans="1:9" ht="15">
      <c r="A113" s="82"/>
      <c r="B113" s="53"/>
      <c r="C113" s="54"/>
      <c r="D113" s="55"/>
      <c r="E113" s="53"/>
      <c r="F113" s="55"/>
      <c r="G113" s="83"/>
      <c r="H113" s="57"/>
      <c r="I113" s="57"/>
    </row>
    <row r="114" spans="1:9" ht="15">
      <c r="A114" s="35"/>
      <c r="B114" s="36"/>
      <c r="C114" s="47"/>
      <c r="D114" s="67"/>
      <c r="E114" s="68"/>
      <c r="F114" s="67"/>
      <c r="G114" s="84"/>
      <c r="H114" s="67"/>
      <c r="I114" s="71"/>
    </row>
    <row r="115" spans="1:9" ht="15">
      <c r="A115" s="82"/>
      <c r="B115" s="53"/>
      <c r="C115" s="54"/>
      <c r="D115" s="55"/>
      <c r="E115" s="53"/>
      <c r="F115" s="55"/>
      <c r="G115" s="83"/>
      <c r="H115" s="57"/>
      <c r="I115" s="57"/>
    </row>
    <row r="116" spans="1:9" ht="15">
      <c r="A116" s="81"/>
      <c r="B116" s="53"/>
      <c r="C116" s="54"/>
      <c r="D116" s="55"/>
      <c r="E116" s="53"/>
      <c r="F116" s="55"/>
      <c r="G116" s="83"/>
      <c r="H116" s="57"/>
      <c r="I116" s="57"/>
    </row>
    <row r="117" spans="1:9" ht="15">
      <c r="A117" s="81"/>
      <c r="B117" s="53"/>
      <c r="C117" s="54"/>
      <c r="D117" s="55"/>
      <c r="E117" s="53"/>
      <c r="F117" s="55"/>
      <c r="G117" s="83"/>
      <c r="H117" s="57"/>
      <c r="I117" s="57"/>
    </row>
    <row r="118" spans="1:9" ht="15">
      <c r="A118" s="81"/>
      <c r="B118" s="53"/>
      <c r="C118" s="54"/>
      <c r="D118" s="55"/>
      <c r="E118" s="53"/>
      <c r="F118" s="55"/>
      <c r="G118" s="83"/>
      <c r="H118" s="57"/>
      <c r="I118" s="57"/>
    </row>
    <row r="119" spans="1:9" ht="15">
      <c r="A119" s="100"/>
      <c r="B119" s="53"/>
      <c r="C119" s="54"/>
      <c r="D119" s="55"/>
      <c r="E119" s="53"/>
      <c r="F119" s="55"/>
      <c r="G119" s="83"/>
      <c r="H119" s="57"/>
      <c r="I119" s="57"/>
    </row>
    <row r="120" spans="1:9" ht="15">
      <c r="A120" s="81"/>
      <c r="B120" s="53"/>
      <c r="C120" s="54"/>
      <c r="D120" s="55"/>
      <c r="E120" s="53"/>
      <c r="F120" s="55"/>
      <c r="G120" s="83"/>
      <c r="H120" s="57"/>
      <c r="I120" s="57"/>
    </row>
    <row r="121" spans="1:9" ht="15">
      <c r="A121" s="81"/>
      <c r="B121" s="53"/>
      <c r="C121" s="54"/>
      <c r="D121" s="55"/>
      <c r="E121" s="53"/>
      <c r="F121" s="55"/>
      <c r="G121" s="83"/>
      <c r="H121" s="57"/>
      <c r="I121" s="57"/>
    </row>
    <row r="122" spans="1:9" ht="15">
      <c r="A122" s="81"/>
      <c r="B122" s="53"/>
      <c r="C122" s="54"/>
      <c r="D122" s="55"/>
      <c r="E122" s="53"/>
      <c r="F122" s="55"/>
      <c r="G122" s="83"/>
      <c r="H122" s="57"/>
      <c r="I122" s="57"/>
    </row>
    <row r="123" spans="1:9" ht="15">
      <c r="A123" s="81"/>
      <c r="B123" s="53"/>
      <c r="C123" s="54"/>
      <c r="D123" s="55"/>
      <c r="E123" s="53"/>
      <c r="F123" s="55"/>
      <c r="G123" s="83"/>
      <c r="H123" s="57"/>
      <c r="I123" s="57"/>
    </row>
    <row r="124" spans="1:9" ht="15">
      <c r="A124" s="81"/>
      <c r="B124" s="53"/>
      <c r="C124" s="54"/>
      <c r="D124" s="55"/>
      <c r="E124" s="53"/>
      <c r="F124" s="55"/>
      <c r="G124" s="83"/>
      <c r="H124" s="57"/>
      <c r="I124" s="57"/>
    </row>
    <row r="125" spans="1:9" ht="15">
      <c r="A125" s="81"/>
      <c r="B125" s="53"/>
      <c r="C125" s="54"/>
      <c r="D125" s="55"/>
      <c r="E125" s="53"/>
      <c r="F125" s="55"/>
      <c r="G125" s="83"/>
      <c r="H125" s="57"/>
      <c r="I125" s="57"/>
    </row>
    <row r="126" spans="1:9" ht="15">
      <c r="A126" s="81"/>
      <c r="B126" s="53"/>
      <c r="C126" s="54"/>
      <c r="D126" s="55"/>
      <c r="E126" s="53"/>
      <c r="F126" s="55"/>
      <c r="G126" s="83"/>
      <c r="H126" s="57"/>
      <c r="I126" s="57"/>
    </row>
    <row r="127" spans="1:9" ht="15">
      <c r="A127" s="81"/>
      <c r="B127" s="53"/>
      <c r="C127" s="54"/>
      <c r="D127" s="55"/>
      <c r="E127" s="53"/>
      <c r="F127" s="55"/>
      <c r="G127" s="83"/>
      <c r="H127" s="57"/>
      <c r="I127" s="57"/>
    </row>
    <row r="128" spans="1:9" ht="15">
      <c r="A128" s="81"/>
      <c r="B128" s="53"/>
      <c r="C128" s="54"/>
      <c r="D128" s="55"/>
      <c r="E128" s="53"/>
      <c r="F128" s="55"/>
      <c r="G128" s="83"/>
      <c r="H128" s="57"/>
      <c r="I128" s="57"/>
    </row>
    <row r="129" spans="1:9" ht="15">
      <c r="A129" s="81"/>
      <c r="B129" s="53"/>
      <c r="C129" s="54"/>
      <c r="D129" s="55"/>
      <c r="E129" s="53"/>
      <c r="F129" s="55"/>
      <c r="G129" s="83"/>
      <c r="H129" s="57"/>
      <c r="I129" s="57"/>
    </row>
    <row r="130" spans="1:9" ht="15">
      <c r="A130" s="81"/>
      <c r="B130" s="53"/>
      <c r="C130" s="54"/>
      <c r="D130" s="55"/>
      <c r="E130" s="53"/>
      <c r="F130" s="55"/>
      <c r="G130" s="83"/>
      <c r="H130" s="57"/>
      <c r="I130" s="57"/>
    </row>
    <row r="131" spans="1:9" ht="15">
      <c r="A131" s="81"/>
      <c r="B131" s="53"/>
      <c r="C131" s="54"/>
      <c r="D131" s="55"/>
      <c r="E131" s="53"/>
      <c r="F131" s="55"/>
      <c r="G131" s="83"/>
      <c r="H131" s="57"/>
      <c r="I131" s="57"/>
    </row>
    <row r="132" spans="1:9" ht="15">
      <c r="A132" s="82"/>
      <c r="B132" s="68"/>
      <c r="C132" s="72"/>
      <c r="D132" s="55"/>
      <c r="E132" s="53"/>
      <c r="F132" s="55"/>
      <c r="G132" s="83"/>
      <c r="H132" s="57"/>
      <c r="I132" s="57"/>
    </row>
    <row r="133" spans="1:9" ht="15">
      <c r="A133" s="82"/>
      <c r="B133" s="68"/>
      <c r="C133" s="72"/>
      <c r="D133" s="55"/>
      <c r="E133" s="53"/>
      <c r="F133" s="55"/>
      <c r="G133" s="83"/>
      <c r="H133" s="57"/>
      <c r="I133" s="57"/>
    </row>
    <row r="134" spans="1:9" ht="15">
      <c r="A134" s="82"/>
      <c r="B134" s="68"/>
      <c r="C134" s="72"/>
      <c r="D134" s="55"/>
      <c r="E134" s="53"/>
      <c r="F134" s="55"/>
      <c r="G134" s="83"/>
      <c r="H134" s="57"/>
      <c r="I134" s="57"/>
    </row>
    <row r="135" spans="1:9" ht="14.25">
      <c r="A135" s="101"/>
      <c r="B135" s="102"/>
      <c r="C135" s="103"/>
      <c r="D135" s="104"/>
      <c r="E135" s="105"/>
      <c r="F135" s="104"/>
      <c r="G135" s="106"/>
      <c r="H135" s="105"/>
      <c r="I135" s="105"/>
    </row>
    <row r="136" spans="1:9" ht="14.25">
      <c r="A136" s="101"/>
      <c r="B136" s="102"/>
      <c r="C136" s="103"/>
      <c r="D136" s="104"/>
      <c r="E136" s="105"/>
      <c r="F136" s="104"/>
      <c r="G136" s="106"/>
      <c r="H136" s="105"/>
      <c r="I136" s="105"/>
    </row>
    <row r="137" spans="1:9" ht="15">
      <c r="A137" s="107"/>
      <c r="B137" s="108"/>
      <c r="C137" s="109"/>
      <c r="D137" s="110"/>
      <c r="E137" s="102"/>
      <c r="F137" s="110"/>
      <c r="G137" s="111"/>
      <c r="H137" s="67"/>
      <c r="I137" s="71"/>
    </row>
    <row r="138" spans="1:9" ht="15">
      <c r="A138" s="112"/>
      <c r="B138" s="113"/>
      <c r="C138" s="114"/>
      <c r="D138" s="115"/>
      <c r="E138" s="116"/>
      <c r="F138" s="115"/>
      <c r="G138" s="117"/>
      <c r="H138" s="116"/>
      <c r="I138" s="116"/>
    </row>
    <row r="139" spans="1:9" ht="15">
      <c r="A139" s="100"/>
      <c r="B139" s="96"/>
      <c r="C139" s="118"/>
      <c r="D139" s="119"/>
      <c r="E139" s="96"/>
      <c r="F139" s="119"/>
      <c r="G139" s="120"/>
      <c r="H139" s="98"/>
      <c r="I139" s="98"/>
    </row>
    <row r="140" spans="1:9" ht="15">
      <c r="A140" s="112"/>
      <c r="B140" s="113"/>
      <c r="C140" s="114"/>
      <c r="D140" s="115"/>
      <c r="E140" s="113"/>
      <c r="F140" s="115"/>
      <c r="G140" s="117"/>
      <c r="H140" s="116"/>
      <c r="I140" s="116"/>
    </row>
    <row r="141" spans="1:9" ht="15">
      <c r="A141" s="81"/>
      <c r="B141" s="96"/>
      <c r="C141" s="118"/>
      <c r="D141" s="119"/>
      <c r="E141" s="96"/>
      <c r="F141" s="119"/>
      <c r="G141" s="120"/>
      <c r="H141" s="98"/>
      <c r="I141" s="98"/>
    </row>
    <row r="142" spans="1:9" ht="15">
      <c r="A142" s="81"/>
      <c r="B142" s="96"/>
      <c r="C142" s="118"/>
      <c r="D142" s="119"/>
      <c r="E142" s="96"/>
      <c r="F142" s="119"/>
      <c r="G142" s="120"/>
      <c r="H142" s="98"/>
      <c r="I142" s="98"/>
    </row>
    <row r="143" spans="1:9" ht="15">
      <c r="A143" s="81"/>
      <c r="B143" s="96"/>
      <c r="C143" s="118"/>
      <c r="D143" s="119"/>
      <c r="E143" s="96"/>
      <c r="F143" s="119"/>
      <c r="G143" s="120"/>
      <c r="H143" s="98"/>
      <c r="I143" s="98"/>
    </row>
    <row r="144" spans="1:9" ht="15">
      <c r="A144" s="81"/>
      <c r="B144" s="96"/>
      <c r="C144" s="118"/>
      <c r="D144" s="119"/>
      <c r="E144" s="96"/>
      <c r="F144" s="119"/>
      <c r="G144" s="120"/>
      <c r="H144" s="98"/>
      <c r="I144" s="98"/>
    </row>
    <row r="145" spans="1:9" ht="15">
      <c r="A145" s="81"/>
      <c r="B145" s="96"/>
      <c r="C145" s="118"/>
      <c r="D145" s="119"/>
      <c r="E145" s="96"/>
      <c r="F145" s="119"/>
      <c r="G145" s="120"/>
      <c r="H145" s="98"/>
      <c r="I145" s="98"/>
    </row>
    <row r="146" spans="1:9" ht="15">
      <c r="A146" s="112"/>
      <c r="B146" s="113"/>
      <c r="C146" s="114"/>
      <c r="D146" s="115"/>
      <c r="E146" s="116"/>
      <c r="F146" s="115"/>
      <c r="G146" s="117"/>
      <c r="H146" s="116"/>
      <c r="I146" s="116"/>
    </row>
    <row r="147" spans="1:9" ht="15">
      <c r="A147" s="93"/>
      <c r="B147" s="91"/>
      <c r="C147" s="94"/>
      <c r="D147" s="119"/>
      <c r="E147" s="96"/>
      <c r="F147" s="119"/>
      <c r="G147" s="120"/>
      <c r="H147" s="98"/>
      <c r="I147" s="98"/>
    </row>
    <row r="148" spans="1:9" ht="15">
      <c r="A148" s="101"/>
      <c r="B148" s="102"/>
      <c r="C148" s="103"/>
      <c r="D148" s="115"/>
      <c r="E148" s="113"/>
      <c r="F148" s="115"/>
      <c r="G148" s="117"/>
      <c r="H148" s="116"/>
      <c r="I148" s="116"/>
    </row>
    <row r="149" spans="1:9" ht="15">
      <c r="A149" s="82"/>
      <c r="B149" s="53"/>
      <c r="C149" s="54"/>
      <c r="D149" s="55"/>
      <c r="E149" s="57"/>
      <c r="F149" s="55"/>
      <c r="G149" s="83"/>
      <c r="H149" s="57"/>
      <c r="I149" s="57"/>
    </row>
    <row r="150" spans="1:9" ht="15.75">
      <c r="A150" s="121"/>
      <c r="B150" s="122"/>
      <c r="C150" s="123"/>
      <c r="D150" s="124"/>
      <c r="E150" s="64"/>
      <c r="F150" s="124"/>
      <c r="G150" s="83"/>
      <c r="H150" s="64"/>
      <c r="I150" s="64"/>
    </row>
    <row r="151" spans="1:9" ht="15">
      <c r="A151" s="81"/>
      <c r="B151" s="53"/>
      <c r="C151" s="54"/>
      <c r="D151" s="55"/>
      <c r="E151" s="57"/>
      <c r="F151" s="55"/>
      <c r="G151" s="83"/>
      <c r="H151" s="57"/>
      <c r="I151" s="57"/>
    </row>
    <row r="152" spans="1:9" ht="15">
      <c r="A152" s="81"/>
      <c r="B152" s="53"/>
      <c r="C152" s="54"/>
      <c r="D152" s="55"/>
      <c r="E152" s="57"/>
      <c r="F152" s="55"/>
      <c r="G152" s="83"/>
      <c r="H152" s="57"/>
      <c r="I152" s="57"/>
    </row>
    <row r="153" spans="1:9" ht="15">
      <c r="A153" s="81"/>
      <c r="B153" s="53"/>
      <c r="C153" s="54"/>
      <c r="D153" s="55"/>
      <c r="E153" s="57"/>
      <c r="F153" s="55"/>
      <c r="G153" s="83"/>
      <c r="H153" s="57"/>
      <c r="I153" s="57"/>
    </row>
    <row r="154" spans="1:9" ht="15">
      <c r="A154" s="81"/>
      <c r="B154" s="53"/>
      <c r="C154" s="54"/>
      <c r="D154" s="55"/>
      <c r="E154" s="57"/>
      <c r="F154" s="55"/>
      <c r="G154" s="83"/>
      <c r="H154" s="57"/>
      <c r="I154" s="57"/>
    </row>
    <row r="155" spans="1:9" ht="15">
      <c r="A155" s="81"/>
      <c r="B155" s="53"/>
      <c r="C155" s="54"/>
      <c r="D155" s="55"/>
      <c r="E155" s="57"/>
      <c r="F155" s="55"/>
      <c r="G155" s="83"/>
      <c r="H155" s="57"/>
      <c r="I155" s="57"/>
    </row>
    <row r="156" spans="1:9" ht="15">
      <c r="A156" s="81"/>
      <c r="B156" s="53"/>
      <c r="C156" s="54"/>
      <c r="D156" s="55"/>
      <c r="E156" s="57"/>
      <c r="F156" s="55"/>
      <c r="G156" s="83"/>
      <c r="H156" s="57"/>
      <c r="I156" s="57"/>
    </row>
    <row r="157" spans="1:9" ht="15">
      <c r="A157" s="81"/>
      <c r="B157" s="53"/>
      <c r="C157" s="54"/>
      <c r="D157" s="55"/>
      <c r="E157" s="57"/>
      <c r="F157" s="55"/>
      <c r="G157" s="83"/>
      <c r="H157" s="57"/>
      <c r="I157" s="57"/>
    </row>
    <row r="158" spans="1:9" ht="15">
      <c r="A158" s="81"/>
      <c r="B158" s="53"/>
      <c r="C158" s="54"/>
      <c r="D158" s="55"/>
      <c r="E158" s="57"/>
      <c r="F158" s="55"/>
      <c r="G158" s="83"/>
      <c r="H158" s="57"/>
      <c r="I158" s="57"/>
    </row>
    <row r="159" spans="1:9" ht="15">
      <c r="A159" s="81"/>
      <c r="B159" s="53"/>
      <c r="C159" s="54"/>
      <c r="D159" s="55"/>
      <c r="E159" s="57"/>
      <c r="F159" s="55"/>
      <c r="G159" s="97"/>
      <c r="H159" s="57"/>
      <c r="I159" s="57"/>
    </row>
    <row r="160" spans="1:9" ht="15">
      <c r="A160" s="81"/>
      <c r="B160" s="53"/>
      <c r="C160" s="54"/>
      <c r="D160" s="55"/>
      <c r="E160" s="57"/>
      <c r="F160" s="55"/>
      <c r="G160" s="83"/>
      <c r="H160" s="57"/>
      <c r="I160" s="57"/>
    </row>
    <row r="161" spans="1:9" ht="15">
      <c r="A161" s="81"/>
      <c r="B161" s="53"/>
      <c r="C161" s="54"/>
      <c r="D161" s="55"/>
      <c r="E161" s="57"/>
      <c r="F161" s="55"/>
      <c r="G161" s="83"/>
      <c r="H161" s="57"/>
      <c r="I161" s="57"/>
    </row>
    <row r="162" spans="1:9" ht="15">
      <c r="A162" s="81"/>
      <c r="B162" s="53"/>
      <c r="C162" s="54"/>
      <c r="D162" s="55"/>
      <c r="E162" s="57"/>
      <c r="F162" s="55"/>
      <c r="G162" s="83"/>
      <c r="H162" s="57"/>
      <c r="I162" s="57"/>
    </row>
    <row r="163" spans="1:9" ht="15">
      <c r="A163" s="81"/>
      <c r="B163" s="53"/>
      <c r="C163" s="54"/>
      <c r="D163" s="55"/>
      <c r="E163" s="57"/>
      <c r="F163" s="55"/>
      <c r="G163" s="120"/>
      <c r="H163" s="57"/>
      <c r="I163" s="57"/>
    </row>
    <row r="164" spans="1:9" ht="15">
      <c r="A164" s="81"/>
      <c r="B164" s="53"/>
      <c r="C164" s="54"/>
      <c r="D164" s="55"/>
      <c r="E164" s="57"/>
      <c r="F164" s="55"/>
      <c r="G164" s="83"/>
      <c r="H164" s="57"/>
      <c r="I164" s="57"/>
    </row>
    <row r="165" spans="1:9" ht="15.75">
      <c r="A165" s="121"/>
      <c r="B165" s="122"/>
      <c r="C165" s="123"/>
      <c r="D165" s="124"/>
      <c r="E165" s="64"/>
      <c r="F165" s="124"/>
      <c r="G165" s="83"/>
      <c r="H165" s="64"/>
      <c r="I165" s="64"/>
    </row>
    <row r="166" spans="1:9" ht="15">
      <c r="A166" s="81"/>
      <c r="B166" s="53"/>
      <c r="C166" s="54"/>
      <c r="D166" s="55"/>
      <c r="E166" s="57"/>
      <c r="F166" s="55"/>
      <c r="G166" s="83"/>
      <c r="H166" s="57"/>
      <c r="I166" s="57"/>
    </row>
    <row r="167" spans="1:9" ht="15">
      <c r="A167" s="81"/>
      <c r="B167" s="125"/>
      <c r="C167" s="126"/>
      <c r="D167" s="127"/>
      <c r="E167" s="128"/>
      <c r="F167" s="127"/>
      <c r="G167" s="83"/>
      <c r="H167" s="128"/>
      <c r="I167" s="128"/>
    </row>
    <row r="168" spans="1:9" ht="15">
      <c r="A168" s="129"/>
      <c r="B168" s="53"/>
      <c r="C168" s="54"/>
      <c r="D168" s="55"/>
      <c r="E168" s="53"/>
      <c r="F168" s="55"/>
      <c r="G168" s="83"/>
      <c r="H168" s="57"/>
      <c r="I168" s="57"/>
    </row>
    <row r="169" spans="1:9" ht="15">
      <c r="A169" s="130"/>
      <c r="B169" s="131"/>
      <c r="C169" s="132"/>
      <c r="D169" s="133"/>
      <c r="E169" s="134"/>
      <c r="F169" s="133"/>
      <c r="G169" s="135"/>
      <c r="H169" s="134"/>
      <c r="I169" s="134"/>
    </row>
    <row r="170" spans="1:9" ht="15">
      <c r="A170" s="35"/>
      <c r="B170" s="125"/>
      <c r="C170" s="126"/>
      <c r="D170" s="127"/>
      <c r="E170" s="128"/>
      <c r="F170" s="127"/>
      <c r="G170" s="28"/>
      <c r="H170" s="128"/>
      <c r="I170" s="128"/>
    </row>
    <row r="171" spans="1:9" ht="15.75">
      <c r="A171" s="121"/>
      <c r="B171" s="122"/>
      <c r="C171" s="123"/>
      <c r="D171" s="124"/>
      <c r="E171" s="64"/>
      <c r="F171" s="124"/>
      <c r="G171" s="136"/>
      <c r="H171" s="64"/>
      <c r="I171" s="64"/>
    </row>
    <row r="172" spans="1:9" ht="15.75">
      <c r="A172" s="82"/>
      <c r="B172" s="68"/>
      <c r="C172" s="72"/>
      <c r="D172" s="137"/>
      <c r="E172" s="68"/>
      <c r="F172" s="138"/>
      <c r="G172" s="80"/>
      <c r="H172" s="64"/>
      <c r="I172" s="64"/>
    </row>
    <row r="173" spans="1:9" ht="15.75">
      <c r="A173" s="121"/>
      <c r="B173" s="49"/>
      <c r="C173" s="50"/>
      <c r="D173" s="51"/>
      <c r="E173" s="49"/>
      <c r="F173" s="139"/>
      <c r="G173" s="80"/>
      <c r="H173" s="64"/>
      <c r="I173" s="64"/>
    </row>
    <row r="174" spans="1:9" ht="17.25">
      <c r="A174" s="140"/>
      <c r="B174" s="141"/>
      <c r="C174" s="142"/>
      <c r="D174" s="143"/>
      <c r="E174" s="144"/>
      <c r="F174" s="143"/>
      <c r="G174" s="28"/>
      <c r="H174" s="144"/>
      <c r="I174" s="144"/>
    </row>
  </sheetData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17"/>
  <sheetViews>
    <sheetView workbookViewId="0" topLeftCell="A176">
      <selection activeCell="A209" sqref="A209"/>
    </sheetView>
  </sheetViews>
  <sheetFormatPr defaultColWidth="9.140625" defaultRowHeight="12.75"/>
  <cols>
    <col min="1" max="1" width="6.00390625" style="289" customWidth="1"/>
    <col min="2" max="2" width="5.57421875" style="290" customWidth="1"/>
    <col min="3" max="3" width="30.7109375" style="291" customWidth="1"/>
    <col min="4" max="4" width="9.00390625" style="292" customWidth="1"/>
    <col min="5" max="5" width="6.421875" style="293" customWidth="1"/>
    <col min="6" max="6" width="10.7109375" style="294" customWidth="1"/>
    <col min="7" max="7" width="19.28125" style="295" bestFit="1" customWidth="1"/>
    <col min="8" max="8" width="11.7109375" style="293" hidden="1" customWidth="1"/>
    <col min="9" max="9" width="17.7109375" style="178" hidden="1" customWidth="1"/>
    <col min="10" max="10" width="9.00390625" style="296" hidden="1" customWidth="1"/>
    <col min="11" max="11" width="6.421875" style="178" hidden="1" customWidth="1"/>
    <col min="12" max="12" width="10.7109375" style="133" hidden="1" customWidth="1"/>
    <col min="13" max="13" width="15.28125" style="297" hidden="1" customWidth="1"/>
    <col min="14" max="14" width="11.7109375" style="178" hidden="1" customWidth="1"/>
    <col min="15" max="15" width="17.7109375" style="178" hidden="1" customWidth="1"/>
    <col min="16" max="17" width="9.140625" style="176" hidden="1" customWidth="1"/>
    <col min="18" max="24" width="8.28125" style="187" hidden="1" customWidth="1"/>
    <col min="25" max="25" width="8.28125" style="278" hidden="1" customWidth="1"/>
    <col min="26" max="36" width="0" style="178" hidden="1" customWidth="1"/>
    <col min="37" max="37" width="9.140625" style="178" customWidth="1"/>
    <col min="38" max="39" width="0" style="405" hidden="1" customWidth="1"/>
    <col min="40" max="40" width="0" style="0" hidden="1" customWidth="1"/>
  </cols>
  <sheetData>
    <row r="1" spans="1:37" ht="15.75">
      <c r="A1" s="145" t="s">
        <v>264</v>
      </c>
      <c r="B1" s="146"/>
      <c r="C1" s="147"/>
      <c r="D1" s="148"/>
      <c r="E1" s="149"/>
      <c r="F1" s="150"/>
      <c r="G1" s="150"/>
      <c r="H1" s="149"/>
      <c r="I1" s="151"/>
      <c r="J1" s="152"/>
      <c r="K1" s="151"/>
      <c r="L1" s="153"/>
      <c r="M1" s="153"/>
      <c r="N1" s="151"/>
      <c r="O1" s="151"/>
      <c r="P1" s="154" t="s">
        <v>272</v>
      </c>
      <c r="Q1" s="154" t="s">
        <v>273</v>
      </c>
      <c r="R1" s="155" t="s">
        <v>272</v>
      </c>
      <c r="S1" s="155" t="s">
        <v>272</v>
      </c>
      <c r="T1" s="155" t="s">
        <v>273</v>
      </c>
      <c r="U1" s="155" t="s">
        <v>272</v>
      </c>
      <c r="V1" s="155" t="s">
        <v>273</v>
      </c>
      <c r="W1" s="155" t="s">
        <v>272</v>
      </c>
      <c r="X1" s="155" t="s">
        <v>272</v>
      </c>
      <c r="Y1" s="155" t="s">
        <v>273</v>
      </c>
      <c r="Z1" s="156"/>
      <c r="AA1" s="156"/>
      <c r="AB1" s="156"/>
      <c r="AC1" s="156"/>
      <c r="AD1" s="156"/>
      <c r="AE1" s="156"/>
      <c r="AF1" s="156"/>
      <c r="AG1" s="156"/>
      <c r="AH1" s="156"/>
      <c r="AI1" s="156"/>
      <c r="AJ1" s="156"/>
      <c r="AK1" s="156"/>
    </row>
    <row r="2" spans="1:37" ht="15.75">
      <c r="A2" s="157"/>
      <c r="B2" s="158"/>
      <c r="C2" s="159"/>
      <c r="D2" s="160"/>
      <c r="E2" s="161"/>
      <c r="F2" s="160"/>
      <c r="G2" s="162"/>
      <c r="H2" s="161"/>
      <c r="I2" s="64"/>
      <c r="J2" s="124"/>
      <c r="K2" s="64"/>
      <c r="L2" s="124"/>
      <c r="M2" s="163"/>
      <c r="N2" s="64"/>
      <c r="O2" s="64"/>
      <c r="P2" s="164"/>
      <c r="Q2" s="164"/>
      <c r="R2" s="155" t="s">
        <v>274</v>
      </c>
      <c r="S2" s="155" t="s">
        <v>275</v>
      </c>
      <c r="T2" s="155" t="s">
        <v>276</v>
      </c>
      <c r="U2" s="155" t="s">
        <v>277</v>
      </c>
      <c r="V2" s="155" t="s">
        <v>277</v>
      </c>
      <c r="W2" s="155" t="s">
        <v>278</v>
      </c>
      <c r="X2" s="155" t="s">
        <v>279</v>
      </c>
      <c r="Y2" s="155" t="s">
        <v>279</v>
      </c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</row>
    <row r="3" spans="1:25" ht="13.5">
      <c r="A3" s="165" t="s">
        <v>280</v>
      </c>
      <c r="B3" s="166"/>
      <c r="C3" s="167"/>
      <c r="D3" s="168"/>
      <c r="E3" s="166"/>
      <c r="F3" s="169"/>
      <c r="G3" s="170"/>
      <c r="H3" s="171"/>
      <c r="I3" s="172"/>
      <c r="J3" s="173"/>
      <c r="K3" s="174"/>
      <c r="L3" s="55"/>
      <c r="M3" s="175"/>
      <c r="N3" s="172"/>
      <c r="O3" s="172"/>
      <c r="R3" s="155"/>
      <c r="S3" s="155"/>
      <c r="T3" s="155"/>
      <c r="U3" s="155"/>
      <c r="V3" s="155"/>
      <c r="W3" s="155"/>
      <c r="X3" s="155"/>
      <c r="Y3" s="177"/>
    </row>
    <row r="4" spans="1:25" ht="13.5" thickBot="1">
      <c r="A4" s="179"/>
      <c r="B4" s="166"/>
      <c r="C4" s="167"/>
      <c r="D4" s="168"/>
      <c r="E4" s="166"/>
      <c r="F4" s="169"/>
      <c r="G4" s="170"/>
      <c r="H4" s="171"/>
      <c r="I4" s="172"/>
      <c r="J4" s="173"/>
      <c r="K4" s="174"/>
      <c r="L4" s="55"/>
      <c r="M4" s="175"/>
      <c r="N4" s="172"/>
      <c r="O4" s="172"/>
      <c r="P4" s="176" t="s">
        <v>281</v>
      </c>
      <c r="Q4" s="176" t="s">
        <v>281</v>
      </c>
      <c r="R4" s="155" t="s">
        <v>274</v>
      </c>
      <c r="S4" s="155" t="s">
        <v>275</v>
      </c>
      <c r="T4" s="155" t="s">
        <v>276</v>
      </c>
      <c r="U4" s="155" t="s">
        <v>277</v>
      </c>
      <c r="V4" s="155" t="s">
        <v>277</v>
      </c>
      <c r="W4" s="155"/>
      <c r="X4" s="155" t="s">
        <v>279</v>
      </c>
      <c r="Y4" s="155" t="s">
        <v>279</v>
      </c>
    </row>
    <row r="5" spans="1:25" ht="15">
      <c r="A5" s="180" t="s">
        <v>282</v>
      </c>
      <c r="B5" s="181"/>
      <c r="C5" s="182" t="s">
        <v>283</v>
      </c>
      <c r="D5" s="185" t="s">
        <v>284</v>
      </c>
      <c r="E5" s="184" t="s">
        <v>285</v>
      </c>
      <c r="F5" s="185" t="s">
        <v>286</v>
      </c>
      <c r="G5" s="186" t="s">
        <v>287</v>
      </c>
      <c r="H5" s="185" t="s">
        <v>286</v>
      </c>
      <c r="I5" s="186" t="s">
        <v>287</v>
      </c>
      <c r="J5" s="183" t="s">
        <v>284</v>
      </c>
      <c r="K5" s="184" t="s">
        <v>285</v>
      </c>
      <c r="L5" s="185" t="s">
        <v>286</v>
      </c>
      <c r="M5" s="186" t="s">
        <v>287</v>
      </c>
      <c r="N5" s="185" t="s">
        <v>286</v>
      </c>
      <c r="O5" s="186" t="s">
        <v>287</v>
      </c>
      <c r="Y5" s="187"/>
    </row>
    <row r="6" spans="1:25" ht="13.5">
      <c r="A6" s="82"/>
      <c r="B6" s="68"/>
      <c r="C6" s="72"/>
      <c r="D6" s="55"/>
      <c r="E6" s="53"/>
      <c r="F6" s="55"/>
      <c r="G6" s="188"/>
      <c r="H6" s="171"/>
      <c r="I6" s="172"/>
      <c r="J6" s="55"/>
      <c r="K6" s="53"/>
      <c r="L6" s="55"/>
      <c r="M6" s="188"/>
      <c r="N6" s="172"/>
      <c r="O6" s="172"/>
      <c r="Y6" s="187"/>
    </row>
    <row r="7" spans="1:25" ht="25.5">
      <c r="A7" s="81">
        <f>SUM(A3,1)</f>
        <v>1</v>
      </c>
      <c r="B7" s="68"/>
      <c r="C7" s="189" t="s">
        <v>288</v>
      </c>
      <c r="D7" s="79">
        <v>1</v>
      </c>
      <c r="E7" s="53" t="s">
        <v>289</v>
      </c>
      <c r="F7" s="190"/>
      <c r="G7" s="190">
        <f>D7*F7</f>
        <v>0</v>
      </c>
      <c r="H7" s="79"/>
      <c r="I7" s="190"/>
      <c r="J7" s="191">
        <v>1</v>
      </c>
      <c r="K7" s="53" t="s">
        <v>289</v>
      </c>
      <c r="L7" s="55"/>
      <c r="M7" s="188"/>
      <c r="N7" s="172"/>
      <c r="O7" s="172"/>
      <c r="Y7" s="187"/>
    </row>
    <row r="8" spans="1:25" ht="13.5">
      <c r="A8" s="82"/>
      <c r="B8" s="68"/>
      <c r="C8" s="72"/>
      <c r="D8" s="55"/>
      <c r="E8" s="53"/>
      <c r="F8" s="188"/>
      <c r="G8" s="188"/>
      <c r="H8" s="171"/>
      <c r="I8" s="172"/>
      <c r="J8" s="55"/>
      <c r="K8" s="53"/>
      <c r="L8" s="55"/>
      <c r="M8" s="188"/>
      <c r="N8" s="172"/>
      <c r="O8" s="172"/>
      <c r="Y8" s="187"/>
    </row>
    <row r="9" spans="1:25" ht="12.75">
      <c r="A9" s="81">
        <f>SUM(A7,1)</f>
        <v>2</v>
      </c>
      <c r="B9" s="53"/>
      <c r="C9" s="54" t="s">
        <v>290</v>
      </c>
      <c r="D9" s="79">
        <v>0.76</v>
      </c>
      <c r="E9" s="53" t="s">
        <v>291</v>
      </c>
      <c r="F9" s="190"/>
      <c r="G9" s="190">
        <f>D9*F9</f>
        <v>0</v>
      </c>
      <c r="H9" s="171"/>
      <c r="I9" s="172"/>
      <c r="J9" s="191">
        <v>162.5</v>
      </c>
      <c r="K9" s="53" t="s">
        <v>291</v>
      </c>
      <c r="L9" s="172">
        <v>250000</v>
      </c>
      <c r="M9" s="190">
        <f>PRODUCT(J9,L9)</f>
        <v>40625000</v>
      </c>
      <c r="N9" s="172"/>
      <c r="O9" s="172"/>
      <c r="P9" s="192">
        <f>SUM(R9,S9,U9,X9,W9)</f>
        <v>482.5</v>
      </c>
      <c r="Q9" s="192">
        <f>SUM(T9,V9,Y9)</f>
        <v>162.5</v>
      </c>
      <c r="R9" s="193">
        <v>288</v>
      </c>
      <c r="S9" s="194">
        <v>161</v>
      </c>
      <c r="T9" s="193">
        <v>134.5</v>
      </c>
      <c r="U9" s="193">
        <v>33.5</v>
      </c>
      <c r="V9" s="193">
        <v>28</v>
      </c>
      <c r="W9" s="193"/>
      <c r="X9" s="193"/>
      <c r="Y9" s="193"/>
    </row>
    <row r="10" spans="1:25" ht="12.75">
      <c r="A10" s="81"/>
      <c r="B10" s="53"/>
      <c r="C10" s="54" t="s">
        <v>292</v>
      </c>
      <c r="D10" s="79"/>
      <c r="E10" s="53"/>
      <c r="F10" s="195"/>
      <c r="G10" s="188"/>
      <c r="H10" s="171"/>
      <c r="I10" s="172"/>
      <c r="J10" s="79"/>
      <c r="K10" s="53"/>
      <c r="L10" s="172"/>
      <c r="M10" s="190"/>
      <c r="N10" s="172"/>
      <c r="O10" s="172"/>
      <c r="R10" s="193"/>
      <c r="S10" s="193"/>
      <c r="T10" s="193"/>
      <c r="U10" s="193"/>
      <c r="V10" s="193"/>
      <c r="W10" s="193"/>
      <c r="X10" s="193"/>
      <c r="Y10" s="193"/>
    </row>
    <row r="11" spans="1:25" ht="25.5">
      <c r="A11" s="81">
        <f>SUM(A9,1)</f>
        <v>3</v>
      </c>
      <c r="B11" s="53"/>
      <c r="C11" s="54" t="s">
        <v>293</v>
      </c>
      <c r="D11" s="79">
        <v>46</v>
      </c>
      <c r="E11" s="53" t="s">
        <v>294</v>
      </c>
      <c r="F11" s="190"/>
      <c r="G11" s="190">
        <f>D11*F11</f>
        <v>0</v>
      </c>
      <c r="H11" s="171"/>
      <c r="I11" s="172"/>
      <c r="J11" s="191">
        <v>11</v>
      </c>
      <c r="K11" s="53" t="s">
        <v>294</v>
      </c>
      <c r="L11" s="172">
        <v>7000</v>
      </c>
      <c r="M11" s="190">
        <f>PRODUCT(J11,L11)</f>
        <v>77000</v>
      </c>
      <c r="N11" s="172"/>
      <c r="O11" s="172"/>
      <c r="P11" s="192">
        <f>SUM(R11,S11,U11,X11,W11)</f>
        <v>28</v>
      </c>
      <c r="Q11" s="192">
        <f>SUM(T11,V11,Y11)</f>
        <v>11</v>
      </c>
      <c r="R11" s="193">
        <v>16</v>
      </c>
      <c r="S11" s="194">
        <v>9</v>
      </c>
      <c r="T11" s="193">
        <v>8</v>
      </c>
      <c r="U11" s="193">
        <v>3</v>
      </c>
      <c r="V11" s="193">
        <v>3</v>
      </c>
      <c r="W11" s="193"/>
      <c r="X11" s="193"/>
      <c r="Y11" s="193"/>
    </row>
    <row r="12" spans="1:25" ht="12.75">
      <c r="A12" s="81"/>
      <c r="B12" s="53"/>
      <c r="C12" s="54"/>
      <c r="D12" s="79"/>
      <c r="E12" s="53"/>
      <c r="F12" s="195"/>
      <c r="G12" s="188"/>
      <c r="H12" s="171"/>
      <c r="I12" s="172"/>
      <c r="J12" s="79"/>
      <c r="K12" s="53"/>
      <c r="L12" s="172"/>
      <c r="M12" s="190"/>
      <c r="N12" s="172"/>
      <c r="O12" s="172"/>
      <c r="P12" s="192"/>
      <c r="Q12" s="192"/>
      <c r="R12" s="193"/>
      <c r="S12" s="193"/>
      <c r="T12" s="193"/>
      <c r="U12" s="193"/>
      <c r="V12" s="193"/>
      <c r="W12" s="193"/>
      <c r="X12" s="193"/>
      <c r="Y12" s="193"/>
    </row>
    <row r="13" spans="1:25" ht="25.5">
      <c r="A13" s="81">
        <f>SUM(A11,1)</f>
        <v>4</v>
      </c>
      <c r="B13" s="53"/>
      <c r="C13" s="54" t="s">
        <v>295</v>
      </c>
      <c r="D13" s="79">
        <v>117</v>
      </c>
      <c r="E13" s="53" t="s">
        <v>294</v>
      </c>
      <c r="F13" s="190"/>
      <c r="G13" s="190">
        <f>D13*F13</f>
        <v>0</v>
      </c>
      <c r="H13" s="171"/>
      <c r="I13" s="172"/>
      <c r="J13" s="191">
        <v>17</v>
      </c>
      <c r="K13" s="53" t="s">
        <v>294</v>
      </c>
      <c r="L13" s="172"/>
      <c r="M13" s="190">
        <f>PRODUCT(J13,L13)</f>
        <v>17</v>
      </c>
      <c r="N13" s="172"/>
      <c r="O13" s="172"/>
      <c r="P13" s="192">
        <f>SUM(R13,S13,U13,X13,W13)</f>
        <v>82</v>
      </c>
      <c r="Q13" s="192">
        <f>SUM(T13,V13,Y13)</f>
        <v>17</v>
      </c>
      <c r="R13" s="193">
        <v>47</v>
      </c>
      <c r="S13" s="194">
        <v>24</v>
      </c>
      <c r="T13" s="193">
        <v>4</v>
      </c>
      <c r="U13" s="193">
        <v>11</v>
      </c>
      <c r="V13" s="193">
        <v>9</v>
      </c>
      <c r="W13" s="193"/>
      <c r="X13" s="193"/>
      <c r="Y13" s="193">
        <v>4</v>
      </c>
    </row>
    <row r="14" spans="1:25" ht="12.75">
      <c r="A14" s="81"/>
      <c r="B14" s="53"/>
      <c r="C14" s="54"/>
      <c r="D14" s="79"/>
      <c r="E14" s="53"/>
      <c r="F14" s="170"/>
      <c r="G14" s="188"/>
      <c r="H14" s="171"/>
      <c r="I14" s="172"/>
      <c r="J14" s="79"/>
      <c r="K14" s="53"/>
      <c r="L14" s="172"/>
      <c r="M14" s="190"/>
      <c r="N14" s="172"/>
      <c r="O14" s="172"/>
      <c r="P14" s="192"/>
      <c r="Q14" s="192"/>
      <c r="R14" s="193"/>
      <c r="S14" s="193"/>
      <c r="T14" s="193"/>
      <c r="U14" s="193"/>
      <c r="V14" s="193"/>
      <c r="W14" s="193"/>
      <c r="X14" s="193"/>
      <c r="Y14" s="193"/>
    </row>
    <row r="15" spans="1:25" ht="25.5">
      <c r="A15" s="81">
        <f>SUM(A13,1)</f>
        <v>5</v>
      </c>
      <c r="B15" s="53" t="s">
        <v>292</v>
      </c>
      <c r="C15" s="54" t="s">
        <v>296</v>
      </c>
      <c r="D15" s="79">
        <v>3.75</v>
      </c>
      <c r="E15" s="53" t="s">
        <v>291</v>
      </c>
      <c r="F15" s="190"/>
      <c r="G15" s="190">
        <f>D15*F15</f>
        <v>0</v>
      </c>
      <c r="H15" s="171"/>
      <c r="I15" s="172"/>
      <c r="J15" s="191">
        <v>0.5</v>
      </c>
      <c r="K15" s="53" t="s">
        <v>291</v>
      </c>
      <c r="L15" s="172">
        <v>250000</v>
      </c>
      <c r="M15" s="190">
        <f>PRODUCT(J15,L15)</f>
        <v>125000</v>
      </c>
      <c r="N15" s="172"/>
      <c r="O15" s="172"/>
      <c r="P15" s="192">
        <f>SUM(R15,S15,U15,X15,W15)</f>
        <v>2.6750000000000003</v>
      </c>
      <c r="Q15" s="192">
        <f>SUM(T15,V15,Y15)</f>
        <v>0.47</v>
      </c>
      <c r="R15" s="193">
        <v>1.9</v>
      </c>
      <c r="S15" s="194">
        <v>0.72</v>
      </c>
      <c r="T15" s="193">
        <v>0.29</v>
      </c>
      <c r="U15" s="193">
        <v>0.055</v>
      </c>
      <c r="V15" s="193">
        <v>0.18</v>
      </c>
      <c r="W15" s="193"/>
      <c r="X15" s="193"/>
      <c r="Y15" s="193"/>
    </row>
    <row r="16" spans="1:25" ht="12.75">
      <c r="A16" s="81"/>
      <c r="B16" s="53"/>
      <c r="C16" s="54"/>
      <c r="D16" s="79"/>
      <c r="E16" s="53"/>
      <c r="F16" s="190"/>
      <c r="G16" s="190"/>
      <c r="H16" s="171"/>
      <c r="I16" s="172"/>
      <c r="J16" s="191"/>
      <c r="K16" s="53"/>
      <c r="L16" s="172"/>
      <c r="M16" s="190"/>
      <c r="N16" s="172"/>
      <c r="O16" s="172"/>
      <c r="P16" s="192"/>
      <c r="Q16" s="192"/>
      <c r="R16" s="193"/>
      <c r="S16" s="194"/>
      <c r="T16" s="193"/>
      <c r="U16" s="193"/>
      <c r="V16" s="193"/>
      <c r="W16" s="193"/>
      <c r="X16" s="193"/>
      <c r="Y16" s="193"/>
    </row>
    <row r="17" spans="1:25" ht="90" customHeight="1">
      <c r="A17" s="81">
        <f>SUM(A15,1)</f>
        <v>6</v>
      </c>
      <c r="B17" s="53"/>
      <c r="C17" s="54" t="s">
        <v>194</v>
      </c>
      <c r="D17" s="79">
        <v>1</v>
      </c>
      <c r="E17" s="53" t="s">
        <v>294</v>
      </c>
      <c r="F17" s="190"/>
      <c r="G17" s="190">
        <f>D17*F17</f>
        <v>0</v>
      </c>
      <c r="H17" s="171"/>
      <c r="I17" s="172"/>
      <c r="J17" s="191"/>
      <c r="K17" s="53"/>
      <c r="L17" s="172"/>
      <c r="M17" s="190"/>
      <c r="N17" s="172"/>
      <c r="O17" s="172"/>
      <c r="P17" s="192"/>
      <c r="Q17" s="192"/>
      <c r="R17" s="193"/>
      <c r="S17" s="194"/>
      <c r="T17" s="193"/>
      <c r="U17" s="193"/>
      <c r="V17" s="193"/>
      <c r="W17" s="193"/>
      <c r="X17" s="193"/>
      <c r="Y17" s="193"/>
    </row>
    <row r="18" spans="1:25" ht="12.75">
      <c r="A18" s="81"/>
      <c r="B18" s="53"/>
      <c r="C18" s="54"/>
      <c r="D18" s="79"/>
      <c r="E18" s="53"/>
      <c r="F18" s="195"/>
      <c r="G18" s="188"/>
      <c r="H18" s="171"/>
      <c r="I18" s="172"/>
      <c r="J18" s="79"/>
      <c r="K18" s="53"/>
      <c r="L18" s="172"/>
      <c r="M18" s="190"/>
      <c r="N18" s="172"/>
      <c r="O18" s="172"/>
      <c r="P18" s="192"/>
      <c r="Q18" s="192"/>
      <c r="R18" s="193"/>
      <c r="S18" s="193"/>
      <c r="T18" s="193"/>
      <c r="U18" s="193"/>
      <c r="V18" s="193"/>
      <c r="W18" s="193"/>
      <c r="X18" s="193"/>
      <c r="Y18" s="193"/>
    </row>
    <row r="19" spans="1:25" ht="38.25">
      <c r="A19" s="81">
        <f>SUM(A17,1)</f>
        <v>7</v>
      </c>
      <c r="B19" s="53"/>
      <c r="C19" s="54" t="s">
        <v>469</v>
      </c>
      <c r="D19" s="79">
        <v>5735</v>
      </c>
      <c r="E19" s="53" t="s">
        <v>297</v>
      </c>
      <c r="F19" s="190"/>
      <c r="G19" s="190">
        <f>D19*F19</f>
        <v>0</v>
      </c>
      <c r="H19" s="171"/>
      <c r="I19" s="172"/>
      <c r="J19" s="191">
        <v>790</v>
      </c>
      <c r="K19" s="53" t="s">
        <v>297</v>
      </c>
      <c r="L19" s="172"/>
      <c r="M19" s="190">
        <f>PRODUCT(J19,L19)</f>
        <v>790</v>
      </c>
      <c r="N19" s="172"/>
      <c r="O19" s="172"/>
      <c r="P19" s="192">
        <f>SUM(R19,S19,U19,X19,W19)</f>
        <v>3945</v>
      </c>
      <c r="Q19" s="192">
        <f>SUM(T19,V19,Y19)</f>
        <v>790</v>
      </c>
      <c r="R19" s="193">
        <v>2655</v>
      </c>
      <c r="S19" s="194">
        <v>840</v>
      </c>
      <c r="T19" s="193">
        <v>605</v>
      </c>
      <c r="U19" s="193">
        <v>230</v>
      </c>
      <c r="V19" s="193">
        <v>185</v>
      </c>
      <c r="W19" s="193">
        <v>220</v>
      </c>
      <c r="X19" s="193"/>
      <c r="Y19" s="193"/>
    </row>
    <row r="20" spans="1:25" ht="12.75">
      <c r="A20" s="81"/>
      <c r="B20" s="53"/>
      <c r="C20" s="54"/>
      <c r="D20" s="79"/>
      <c r="E20" s="53"/>
      <c r="F20" s="195"/>
      <c r="G20" s="188"/>
      <c r="H20" s="171"/>
      <c r="I20" s="172"/>
      <c r="J20" s="79"/>
      <c r="K20" s="53"/>
      <c r="L20" s="172"/>
      <c r="M20" s="190"/>
      <c r="N20" s="172"/>
      <c r="O20" s="172"/>
      <c r="P20" s="192"/>
      <c r="Q20" s="192"/>
      <c r="R20" s="193"/>
      <c r="S20" s="194"/>
      <c r="T20" s="193"/>
      <c r="U20" s="193"/>
      <c r="V20" s="193"/>
      <c r="W20" s="193"/>
      <c r="X20" s="193"/>
      <c r="Y20" s="193"/>
    </row>
    <row r="21" spans="1:39" ht="12.75">
      <c r="A21" s="81">
        <f>SUM(A19,1)</f>
        <v>8</v>
      </c>
      <c r="B21" s="53"/>
      <c r="C21" s="54" t="s">
        <v>298</v>
      </c>
      <c r="D21" s="79">
        <v>280</v>
      </c>
      <c r="E21" s="53" t="s">
        <v>299</v>
      </c>
      <c r="F21" s="195"/>
      <c r="G21" s="190">
        <f>D21*F21</f>
        <v>0</v>
      </c>
      <c r="H21" s="171"/>
      <c r="I21" s="172"/>
      <c r="J21" s="191">
        <v>80</v>
      </c>
      <c r="K21" s="53" t="s">
        <v>299</v>
      </c>
      <c r="L21" s="172"/>
      <c r="M21" s="190">
        <f>PRODUCT(J21,L21)</f>
        <v>80</v>
      </c>
      <c r="N21" s="172"/>
      <c r="O21" s="172"/>
      <c r="P21" s="192">
        <f>SUM(R21,S21,U21,X21,W21)</f>
        <v>130</v>
      </c>
      <c r="Q21" s="192">
        <f>SUM(T21,V21,Y21)</f>
        <v>77</v>
      </c>
      <c r="R21" s="193">
        <v>80</v>
      </c>
      <c r="S21" s="194">
        <v>25</v>
      </c>
      <c r="T21" s="193">
        <v>50</v>
      </c>
      <c r="U21" s="193">
        <v>25</v>
      </c>
      <c r="V21" s="193">
        <v>27</v>
      </c>
      <c r="W21" s="193"/>
      <c r="X21" s="193"/>
      <c r="Y21" s="193"/>
      <c r="AL21" s="405">
        <v>200</v>
      </c>
      <c r="AM21" s="405" t="s">
        <v>214</v>
      </c>
    </row>
    <row r="22" spans="1:25" ht="12.75">
      <c r="A22" s="81"/>
      <c r="B22" s="53"/>
      <c r="C22" s="54"/>
      <c r="D22" s="79"/>
      <c r="E22" s="53"/>
      <c r="F22" s="195"/>
      <c r="G22" s="188"/>
      <c r="H22" s="171"/>
      <c r="I22" s="172"/>
      <c r="J22" s="79"/>
      <c r="K22" s="53"/>
      <c r="L22" s="172"/>
      <c r="M22" s="190"/>
      <c r="N22" s="172"/>
      <c r="O22" s="172"/>
      <c r="P22" s="192"/>
      <c r="Q22" s="192"/>
      <c r="R22" s="193"/>
      <c r="S22" s="193"/>
      <c r="T22" s="193"/>
      <c r="U22" s="193"/>
      <c r="V22" s="193"/>
      <c r="W22" s="193"/>
      <c r="X22" s="193"/>
      <c r="Y22" s="193"/>
    </row>
    <row r="23" spans="1:25" ht="38.25">
      <c r="A23" s="81">
        <f>SUM(A21,1)</f>
        <v>9</v>
      </c>
      <c r="B23" s="53"/>
      <c r="C23" s="54" t="s">
        <v>470</v>
      </c>
      <c r="D23" s="79">
        <v>87</v>
      </c>
      <c r="E23" s="53" t="s">
        <v>297</v>
      </c>
      <c r="F23" s="195"/>
      <c r="G23" s="190">
        <f>D23*F23</f>
        <v>0</v>
      </c>
      <c r="H23" s="171"/>
      <c r="I23" s="172"/>
      <c r="J23" s="191">
        <v>12</v>
      </c>
      <c r="K23" s="53" t="s">
        <v>297</v>
      </c>
      <c r="L23" s="172"/>
      <c r="M23" s="190">
        <f>PRODUCT(J23,L23)</f>
        <v>12</v>
      </c>
      <c r="N23" s="172"/>
      <c r="O23" s="172"/>
      <c r="P23" s="192">
        <f>SUM(R23,S23,U23,X23,W23)</f>
        <v>40</v>
      </c>
      <c r="Q23" s="192">
        <f>SUM(T23,V23,Y23)</f>
        <v>12</v>
      </c>
      <c r="R23" s="193">
        <v>14</v>
      </c>
      <c r="S23" s="194">
        <v>12</v>
      </c>
      <c r="T23" s="193">
        <v>12</v>
      </c>
      <c r="U23" s="193">
        <v>14</v>
      </c>
      <c r="V23" s="193"/>
      <c r="W23" s="193"/>
      <c r="X23" s="193"/>
      <c r="Y23" s="193"/>
    </row>
    <row r="24" spans="1:25" ht="12.75">
      <c r="A24" s="81"/>
      <c r="B24" s="53"/>
      <c r="C24" s="54"/>
      <c r="D24" s="79"/>
      <c r="E24" s="53"/>
      <c r="F24" s="195"/>
      <c r="G24" s="188"/>
      <c r="H24" s="171"/>
      <c r="I24" s="172"/>
      <c r="J24" s="79"/>
      <c r="K24" s="53"/>
      <c r="L24" s="172"/>
      <c r="M24" s="190"/>
      <c r="N24" s="172"/>
      <c r="O24" s="172"/>
      <c r="P24" s="192"/>
      <c r="Q24" s="192"/>
      <c r="R24" s="193"/>
      <c r="S24" s="193"/>
      <c r="T24" s="193"/>
      <c r="U24" s="193"/>
      <c r="V24" s="193"/>
      <c r="W24" s="193"/>
      <c r="X24" s="193"/>
      <c r="Y24" s="193"/>
    </row>
    <row r="25" spans="1:25" ht="51">
      <c r="A25" s="81">
        <f>SUM(A23,1)</f>
        <v>10</v>
      </c>
      <c r="B25" s="53" t="s">
        <v>292</v>
      </c>
      <c r="C25" s="54" t="s">
        <v>467</v>
      </c>
      <c r="D25" s="79">
        <v>13</v>
      </c>
      <c r="E25" s="53" t="s">
        <v>294</v>
      </c>
      <c r="F25" s="195"/>
      <c r="G25" s="190">
        <f>D25*F25</f>
        <v>0</v>
      </c>
      <c r="H25" s="171"/>
      <c r="I25" s="172"/>
      <c r="J25" s="191">
        <v>1</v>
      </c>
      <c r="K25" s="53" t="s">
        <v>294</v>
      </c>
      <c r="L25" s="172">
        <v>650</v>
      </c>
      <c r="M25" s="190">
        <f>PRODUCT(J25,L25)</f>
        <v>650</v>
      </c>
      <c r="N25" s="172"/>
      <c r="O25" s="172"/>
      <c r="P25" s="192">
        <f>SUM(R25,S25,U25,X25,W25)</f>
        <v>8</v>
      </c>
      <c r="Q25" s="192">
        <f>SUM(T25,V25,Y25)</f>
        <v>1</v>
      </c>
      <c r="R25" s="193">
        <v>4</v>
      </c>
      <c r="S25" s="194">
        <v>4</v>
      </c>
      <c r="T25" s="193">
        <v>1</v>
      </c>
      <c r="U25" s="193"/>
      <c r="V25" s="193"/>
      <c r="W25" s="193"/>
      <c r="X25" s="193"/>
      <c r="Y25" s="193"/>
    </row>
    <row r="26" spans="1:25" ht="12.75">
      <c r="A26" s="81"/>
      <c r="B26" s="53"/>
      <c r="C26" s="54"/>
      <c r="D26" s="79"/>
      <c r="E26" s="53"/>
      <c r="F26" s="195"/>
      <c r="G26" s="188"/>
      <c r="H26" s="171"/>
      <c r="I26" s="172"/>
      <c r="J26" s="79"/>
      <c r="K26" s="53"/>
      <c r="L26" s="172"/>
      <c r="M26" s="190"/>
      <c r="N26" s="172"/>
      <c r="O26" s="172"/>
      <c r="P26" s="192"/>
      <c r="Q26" s="192"/>
      <c r="R26" s="193"/>
      <c r="S26" s="193"/>
      <c r="T26" s="193"/>
      <c r="U26" s="193"/>
      <c r="V26" s="193"/>
      <c r="W26" s="193"/>
      <c r="X26" s="193"/>
      <c r="Y26" s="193"/>
    </row>
    <row r="27" spans="1:25" ht="51">
      <c r="A27" s="81">
        <f>SUM(A25,1)</f>
        <v>11</v>
      </c>
      <c r="B27" s="53"/>
      <c r="C27" s="54" t="s">
        <v>468</v>
      </c>
      <c r="D27" s="79">
        <v>4</v>
      </c>
      <c r="E27" s="53" t="s">
        <v>294</v>
      </c>
      <c r="F27" s="195"/>
      <c r="G27" s="190">
        <f>D27*F27</f>
        <v>0</v>
      </c>
      <c r="H27" s="171"/>
      <c r="I27" s="172"/>
      <c r="J27" s="191">
        <v>0</v>
      </c>
      <c r="K27" s="53" t="s">
        <v>294</v>
      </c>
      <c r="L27" s="172">
        <v>750</v>
      </c>
      <c r="M27" s="190">
        <f>PRODUCT(J27,L27)</f>
        <v>0</v>
      </c>
      <c r="N27" s="172"/>
      <c r="O27" s="172"/>
      <c r="P27" s="192">
        <f>SUM(R27,S27,U27,X27,W27)</f>
        <v>3</v>
      </c>
      <c r="Q27" s="192">
        <f>SUM(T27,V27,Y27)</f>
        <v>0</v>
      </c>
      <c r="R27" s="193">
        <v>2</v>
      </c>
      <c r="S27" s="194">
        <v>1</v>
      </c>
      <c r="T27" s="193"/>
      <c r="U27" s="193"/>
      <c r="V27" s="193"/>
      <c r="W27" s="193"/>
      <c r="X27" s="193"/>
      <c r="Y27" s="193"/>
    </row>
    <row r="28" spans="1:25" ht="12.75">
      <c r="A28" s="81"/>
      <c r="B28" s="53"/>
      <c r="C28" s="54"/>
      <c r="D28" s="79"/>
      <c r="E28" s="53"/>
      <c r="F28" s="195"/>
      <c r="G28" s="188"/>
      <c r="H28" s="171"/>
      <c r="I28" s="172"/>
      <c r="J28" s="79"/>
      <c r="K28" s="53"/>
      <c r="L28" s="172"/>
      <c r="M28" s="190"/>
      <c r="N28" s="172"/>
      <c r="O28" s="172"/>
      <c r="P28" s="192"/>
      <c r="Q28" s="192"/>
      <c r="R28" s="193"/>
      <c r="S28" s="193"/>
      <c r="T28" s="193"/>
      <c r="U28" s="193"/>
      <c r="V28" s="193"/>
      <c r="W28" s="193"/>
      <c r="X28" s="193"/>
      <c r="Y28" s="193"/>
    </row>
    <row r="29" spans="1:40" ht="51">
      <c r="A29" s="81">
        <f>SUM(A27,1)</f>
        <v>12</v>
      </c>
      <c r="B29" s="53"/>
      <c r="C29" s="54" t="s">
        <v>475</v>
      </c>
      <c r="D29" s="79">
        <v>751</v>
      </c>
      <c r="E29" s="53" t="s">
        <v>299</v>
      </c>
      <c r="F29" s="195"/>
      <c r="G29" s="190">
        <f>D29*F29</f>
        <v>0</v>
      </c>
      <c r="H29" s="171"/>
      <c r="I29" s="172"/>
      <c r="J29" s="191">
        <v>36</v>
      </c>
      <c r="K29" s="53" t="s">
        <v>299</v>
      </c>
      <c r="L29" s="172"/>
      <c r="M29" s="190">
        <f>PRODUCT(J29,L29)</f>
        <v>36</v>
      </c>
      <c r="N29" s="172"/>
      <c r="O29" s="172"/>
      <c r="P29" s="192">
        <f>SUM(R29,S29,U29,X29,W29)</f>
        <v>533</v>
      </c>
      <c r="Q29" s="192">
        <f>SUM(T29,V29,Y29)</f>
        <v>36</v>
      </c>
      <c r="R29" s="193">
        <v>455</v>
      </c>
      <c r="S29" s="194">
        <v>2</v>
      </c>
      <c r="T29" s="193">
        <v>6</v>
      </c>
      <c r="U29" s="193">
        <v>76</v>
      </c>
      <c r="V29" s="193">
        <v>30</v>
      </c>
      <c r="W29" s="193"/>
      <c r="X29" s="193"/>
      <c r="Y29" s="193"/>
      <c r="AL29" s="405">
        <v>715</v>
      </c>
      <c r="AM29" s="405" t="s">
        <v>215</v>
      </c>
      <c r="AN29" s="405"/>
    </row>
    <row r="30" spans="1:25" ht="12.75">
      <c r="A30" s="81"/>
      <c r="B30" s="53"/>
      <c r="C30" s="54"/>
      <c r="D30" s="79"/>
      <c r="E30" s="53"/>
      <c r="F30" s="195"/>
      <c r="G30" s="188"/>
      <c r="H30" s="171"/>
      <c r="I30" s="172"/>
      <c r="J30" s="79"/>
      <c r="K30" s="53"/>
      <c r="L30" s="172"/>
      <c r="M30" s="190"/>
      <c r="N30" s="172"/>
      <c r="O30" s="172"/>
      <c r="R30" s="193"/>
      <c r="S30" s="193"/>
      <c r="T30" s="193"/>
      <c r="U30" s="193"/>
      <c r="V30" s="193"/>
      <c r="W30" s="193"/>
      <c r="X30" s="193"/>
      <c r="Y30" s="193"/>
    </row>
    <row r="31" spans="1:25" ht="51">
      <c r="A31" s="81">
        <f>SUM(A29,1)</f>
        <v>13</v>
      </c>
      <c r="B31" s="53"/>
      <c r="C31" s="54" t="s">
        <v>471</v>
      </c>
      <c r="D31" s="79">
        <v>17</v>
      </c>
      <c r="E31" s="53" t="s">
        <v>294</v>
      </c>
      <c r="F31" s="195"/>
      <c r="G31" s="190">
        <f>D31*F31</f>
        <v>0</v>
      </c>
      <c r="H31" s="171"/>
      <c r="I31" s="172"/>
      <c r="J31" s="191">
        <v>0</v>
      </c>
      <c r="K31" s="53" t="s">
        <v>294</v>
      </c>
      <c r="L31" s="172">
        <v>4000</v>
      </c>
      <c r="M31" s="190">
        <f>PRODUCT(J31,L31)</f>
        <v>0</v>
      </c>
      <c r="N31" s="172"/>
      <c r="O31" s="172"/>
      <c r="P31" s="192">
        <f>SUM(R31,S31,U31,X31,W31)</f>
        <v>17</v>
      </c>
      <c r="Q31" s="192">
        <f>SUM(T31,V31,Y31)</f>
        <v>0</v>
      </c>
      <c r="R31" s="193">
        <v>15</v>
      </c>
      <c r="S31" s="194"/>
      <c r="T31" s="193"/>
      <c r="U31" s="193">
        <v>2</v>
      </c>
      <c r="V31" s="193"/>
      <c r="W31" s="193"/>
      <c r="X31" s="193"/>
      <c r="Y31" s="193"/>
    </row>
    <row r="32" spans="1:25" ht="12.75">
      <c r="A32" s="81"/>
      <c r="B32" s="53"/>
      <c r="C32" s="54"/>
      <c r="D32" s="79"/>
      <c r="E32" s="53"/>
      <c r="F32" s="170"/>
      <c r="G32" s="188"/>
      <c r="H32" s="171"/>
      <c r="I32" s="172"/>
      <c r="J32" s="79"/>
      <c r="K32" s="53"/>
      <c r="L32" s="172"/>
      <c r="M32" s="190"/>
      <c r="N32" s="172"/>
      <c r="O32" s="172"/>
      <c r="R32" s="193"/>
      <c r="S32" s="193"/>
      <c r="T32" s="193"/>
      <c r="U32" s="193"/>
      <c r="V32" s="193"/>
      <c r="W32" s="193"/>
      <c r="X32" s="193"/>
      <c r="Y32" s="193"/>
    </row>
    <row r="33" spans="1:25" ht="51">
      <c r="A33" s="81">
        <f>SUM(A31,1)</f>
        <v>14</v>
      </c>
      <c r="B33" s="53"/>
      <c r="C33" s="54" t="s">
        <v>472</v>
      </c>
      <c r="D33" s="79">
        <v>16</v>
      </c>
      <c r="E33" s="53" t="s">
        <v>294</v>
      </c>
      <c r="F33" s="195"/>
      <c r="G33" s="190">
        <f>D33*F33</f>
        <v>0</v>
      </c>
      <c r="H33" s="171"/>
      <c r="I33" s="172"/>
      <c r="J33" s="191">
        <v>5</v>
      </c>
      <c r="K33" s="53" t="s">
        <v>294</v>
      </c>
      <c r="L33" s="172">
        <v>5000</v>
      </c>
      <c r="M33" s="190">
        <f>PRODUCT(J33,L33)</f>
        <v>25000</v>
      </c>
      <c r="N33" s="172"/>
      <c r="O33" s="172"/>
      <c r="P33" s="192">
        <f>SUM(R33,S33,U33,X33,W33)</f>
        <v>11</v>
      </c>
      <c r="Q33" s="192">
        <f>SUM(T33,V33,Y33)</f>
        <v>5</v>
      </c>
      <c r="R33" s="193">
        <v>4</v>
      </c>
      <c r="S33" s="194">
        <v>7</v>
      </c>
      <c r="T33" s="193"/>
      <c r="U33" s="193"/>
      <c r="V33" s="193">
        <v>5</v>
      </c>
      <c r="W33" s="193"/>
      <c r="X33" s="193"/>
      <c r="Y33" s="193"/>
    </row>
    <row r="34" spans="1:25" ht="12.75">
      <c r="A34" s="81"/>
      <c r="B34" s="53"/>
      <c r="C34" s="54"/>
      <c r="D34" s="79"/>
      <c r="E34" s="53"/>
      <c r="F34" s="195"/>
      <c r="G34" s="188"/>
      <c r="H34" s="171"/>
      <c r="I34" s="172"/>
      <c r="J34" s="79"/>
      <c r="K34" s="53"/>
      <c r="L34" s="172"/>
      <c r="M34" s="190"/>
      <c r="N34" s="172"/>
      <c r="O34" s="172"/>
      <c r="R34" s="193"/>
      <c r="S34" s="193"/>
      <c r="T34" s="193"/>
      <c r="U34" s="193"/>
      <c r="V34" s="193"/>
      <c r="W34" s="193"/>
      <c r="X34" s="193"/>
      <c r="Y34" s="193"/>
    </row>
    <row r="35" spans="1:38" ht="38.25">
      <c r="A35" s="81">
        <f>SUM(A33,1)</f>
        <v>15</v>
      </c>
      <c r="B35" s="53"/>
      <c r="C35" s="54" t="s">
        <v>473</v>
      </c>
      <c r="D35" s="79">
        <v>150</v>
      </c>
      <c r="E35" s="53" t="s">
        <v>297</v>
      </c>
      <c r="F35" s="195"/>
      <c r="G35" s="190">
        <f>D35*F35</f>
        <v>0</v>
      </c>
      <c r="H35" s="171"/>
      <c r="I35" s="172"/>
      <c r="J35" s="191">
        <v>0</v>
      </c>
      <c r="K35" s="53" t="s">
        <v>297</v>
      </c>
      <c r="L35" s="172">
        <v>1000</v>
      </c>
      <c r="M35" s="190">
        <f>PRODUCT(J35,L35)</f>
        <v>0</v>
      </c>
      <c r="N35" s="172"/>
      <c r="O35" s="172"/>
      <c r="P35" s="192">
        <f>SUM(R35,S35,U35,X35,W35)</f>
        <v>350</v>
      </c>
      <c r="Q35" s="192">
        <f>SUM(T35,V35,Y35)</f>
        <v>0</v>
      </c>
      <c r="R35" s="193">
        <v>350</v>
      </c>
      <c r="S35" s="194"/>
      <c r="T35" s="193"/>
      <c r="U35" s="193"/>
      <c r="V35" s="193"/>
      <c r="W35" s="193"/>
      <c r="X35" s="193"/>
      <c r="Y35" s="193"/>
      <c r="AL35" s="405">
        <v>150</v>
      </c>
    </row>
    <row r="36" spans="1:25" ht="12.75">
      <c r="A36" s="81"/>
      <c r="B36" s="53"/>
      <c r="C36" s="54"/>
      <c r="D36" s="196"/>
      <c r="E36" s="53"/>
      <c r="F36" s="195"/>
      <c r="G36" s="188"/>
      <c r="H36" s="171"/>
      <c r="I36" s="172"/>
      <c r="J36" s="172"/>
      <c r="K36" s="53"/>
      <c r="L36" s="172"/>
      <c r="M36" s="190"/>
      <c r="N36" s="172"/>
      <c r="O36" s="172"/>
      <c r="R36" s="193"/>
      <c r="S36" s="193"/>
      <c r="T36" s="193"/>
      <c r="U36" s="193"/>
      <c r="V36" s="193"/>
      <c r="W36" s="193"/>
      <c r="X36" s="193"/>
      <c r="Y36" s="193"/>
    </row>
    <row r="37" spans="1:25" ht="38.25">
      <c r="A37" s="81">
        <f>SUM(A35,1)</f>
        <v>16</v>
      </c>
      <c r="B37" s="53"/>
      <c r="C37" s="54" t="s">
        <v>474</v>
      </c>
      <c r="D37" s="79">
        <v>85</v>
      </c>
      <c r="E37" s="53" t="s">
        <v>299</v>
      </c>
      <c r="F37" s="195"/>
      <c r="G37" s="190">
        <f>D37*F37</f>
        <v>0</v>
      </c>
      <c r="H37" s="171"/>
      <c r="I37" s="172"/>
      <c r="J37" s="191">
        <v>0</v>
      </c>
      <c r="K37" s="53" t="s">
        <v>299</v>
      </c>
      <c r="L37" s="172">
        <v>300</v>
      </c>
      <c r="M37" s="190">
        <f>PRODUCT(J37,L37)</f>
        <v>0</v>
      </c>
      <c r="N37" s="172"/>
      <c r="O37" s="172"/>
      <c r="P37" s="192">
        <f>SUM(R37,S37,U37,X37,W37)</f>
        <v>15</v>
      </c>
      <c r="Q37" s="192">
        <f>SUM(T37,V37,Y37)</f>
        <v>0</v>
      </c>
      <c r="R37" s="193">
        <v>15</v>
      </c>
      <c r="S37" s="194"/>
      <c r="T37" s="193"/>
      <c r="U37" s="193"/>
      <c r="V37" s="193"/>
      <c r="W37" s="193"/>
      <c r="X37" s="193"/>
      <c r="Y37" s="193"/>
    </row>
    <row r="38" spans="1:25" ht="12.75">
      <c r="A38" s="81"/>
      <c r="B38" s="53"/>
      <c r="C38" s="54"/>
      <c r="D38" s="79"/>
      <c r="E38" s="79"/>
      <c r="F38" s="190"/>
      <c r="G38" s="188"/>
      <c r="H38" s="79"/>
      <c r="I38" s="79"/>
      <c r="J38" s="79"/>
      <c r="K38" s="53"/>
      <c r="L38" s="172"/>
      <c r="M38" s="190"/>
      <c r="N38" s="172"/>
      <c r="O38" s="172"/>
      <c r="P38" s="192"/>
      <c r="Q38" s="192"/>
      <c r="R38" s="193"/>
      <c r="S38" s="194"/>
      <c r="T38" s="193"/>
      <c r="U38" s="193"/>
      <c r="V38" s="193"/>
      <c r="W38" s="193"/>
      <c r="X38" s="193"/>
      <c r="Y38" s="193"/>
    </row>
    <row r="39" spans="1:25" ht="38.25">
      <c r="A39" s="81">
        <f>SUM(A37,1)</f>
        <v>17</v>
      </c>
      <c r="B39" s="53"/>
      <c r="C39" s="54" t="s">
        <v>300</v>
      </c>
      <c r="D39" s="79">
        <v>60</v>
      </c>
      <c r="E39" s="53" t="s">
        <v>299</v>
      </c>
      <c r="F39" s="195"/>
      <c r="G39" s="190">
        <f>D39*F39</f>
        <v>0</v>
      </c>
      <c r="H39" s="171"/>
      <c r="I39" s="172"/>
      <c r="J39" s="191">
        <v>0</v>
      </c>
      <c r="K39" s="53" t="s">
        <v>299</v>
      </c>
      <c r="L39" s="172">
        <v>300</v>
      </c>
      <c r="M39" s="190">
        <f>PRODUCT(J39,L39)</f>
        <v>0</v>
      </c>
      <c r="N39" s="172"/>
      <c r="O39" s="172"/>
      <c r="P39" s="192">
        <f>SUM(R39,S39,U39,X39,W39)</f>
        <v>30</v>
      </c>
      <c r="Q39" s="192">
        <f>SUM(T39,V39,Y39)</f>
        <v>0</v>
      </c>
      <c r="R39" s="193">
        <v>30</v>
      </c>
      <c r="S39" s="194"/>
      <c r="T39" s="193"/>
      <c r="U39" s="193"/>
      <c r="V39" s="193"/>
      <c r="W39" s="193"/>
      <c r="X39" s="193"/>
      <c r="Y39" s="193"/>
    </row>
    <row r="40" spans="1:25" ht="12.75">
      <c r="A40" s="81"/>
      <c r="B40" s="53"/>
      <c r="C40" s="54"/>
      <c r="D40" s="79"/>
      <c r="E40" s="53"/>
      <c r="F40" s="195"/>
      <c r="G40" s="188"/>
      <c r="H40" s="171"/>
      <c r="I40" s="172"/>
      <c r="J40" s="79"/>
      <c r="K40" s="53"/>
      <c r="L40" s="172"/>
      <c r="M40" s="190"/>
      <c r="N40" s="172"/>
      <c r="O40" s="172"/>
      <c r="P40" s="192"/>
      <c r="Q40" s="192"/>
      <c r="R40" s="193"/>
      <c r="S40" s="193"/>
      <c r="T40" s="193"/>
      <c r="U40" s="193"/>
      <c r="V40" s="193"/>
      <c r="W40" s="193"/>
      <c r="X40" s="193"/>
      <c r="Y40" s="193"/>
    </row>
    <row r="41" spans="1:38" ht="51">
      <c r="A41" s="81">
        <f>SUM(A39,1)</f>
        <v>18</v>
      </c>
      <c r="B41" s="53"/>
      <c r="C41" s="54" t="s">
        <v>476</v>
      </c>
      <c r="D41" s="79">
        <v>90</v>
      </c>
      <c r="E41" s="53" t="s">
        <v>299</v>
      </c>
      <c r="F41" s="195"/>
      <c r="G41" s="190">
        <f>D41*F41</f>
        <v>0</v>
      </c>
      <c r="H41" s="171"/>
      <c r="I41" s="172"/>
      <c r="J41" s="191">
        <v>0</v>
      </c>
      <c r="K41" s="53" t="s">
        <v>299</v>
      </c>
      <c r="L41" s="172">
        <v>350</v>
      </c>
      <c r="M41" s="190">
        <f>PRODUCT(J41,L41)</f>
        <v>0</v>
      </c>
      <c r="N41" s="172"/>
      <c r="O41" s="172"/>
      <c r="P41" s="192">
        <f>SUM(R41,S41,U41,X41,W41)</f>
        <v>90</v>
      </c>
      <c r="Q41" s="192">
        <f>SUM(T41,V41,Y41)</f>
        <v>0</v>
      </c>
      <c r="R41" s="193"/>
      <c r="S41" s="194">
        <v>90</v>
      </c>
      <c r="T41" s="193"/>
      <c r="U41" s="193"/>
      <c r="V41" s="193"/>
      <c r="W41" s="193"/>
      <c r="X41" s="193"/>
      <c r="Y41" s="193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406" t="s">
        <v>216</v>
      </c>
    </row>
    <row r="42" spans="1:37" ht="12.75">
      <c r="A42" s="81"/>
      <c r="B42" s="53"/>
      <c r="C42" s="54"/>
      <c r="D42" s="79"/>
      <c r="E42" s="53"/>
      <c r="F42" s="195"/>
      <c r="G42" s="188"/>
      <c r="H42" s="171"/>
      <c r="I42" s="172"/>
      <c r="J42" s="191"/>
      <c r="K42" s="53"/>
      <c r="L42" s="172"/>
      <c r="M42" s="190"/>
      <c r="N42" s="172"/>
      <c r="O42" s="172"/>
      <c r="P42" s="192"/>
      <c r="Q42" s="192"/>
      <c r="R42" s="193"/>
      <c r="S42" s="194"/>
      <c r="T42" s="193"/>
      <c r="U42" s="193"/>
      <c r="V42" s="193"/>
      <c r="W42" s="193"/>
      <c r="X42" s="193"/>
      <c r="Y42" s="193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</row>
    <row r="43" spans="1:39" s="228" customFormat="1" ht="25.5">
      <c r="A43" s="81">
        <f>SUM(A41,1)</f>
        <v>19</v>
      </c>
      <c r="B43" s="53"/>
      <c r="C43" s="54" t="s">
        <v>462</v>
      </c>
      <c r="D43" s="79">
        <v>1</v>
      </c>
      <c r="E43" s="53" t="s">
        <v>294</v>
      </c>
      <c r="F43" s="190"/>
      <c r="G43" s="190">
        <f>D43*F43</f>
        <v>0</v>
      </c>
      <c r="H43" s="196"/>
      <c r="I43" s="57"/>
      <c r="J43" s="393"/>
      <c r="K43" s="393"/>
      <c r="L43" s="194"/>
      <c r="M43" s="194"/>
      <c r="N43" s="194"/>
      <c r="O43" s="194"/>
      <c r="P43" s="194"/>
      <c r="Q43" s="194"/>
      <c r="R43" s="194"/>
      <c r="S43" s="194"/>
      <c r="T43" s="134"/>
      <c r="U43" s="134"/>
      <c r="V43" s="134"/>
      <c r="W43" s="134"/>
      <c r="X43" s="134"/>
      <c r="Y43" s="134"/>
      <c r="Z43" s="134"/>
      <c r="AA43" s="134"/>
      <c r="AB43" s="134"/>
      <c r="AC43" s="134"/>
      <c r="AD43" s="134"/>
      <c r="AE43" s="134"/>
      <c r="AL43" s="407"/>
      <c r="AM43" s="407"/>
    </row>
    <row r="44" spans="1:39" s="228" customFormat="1" ht="12.75">
      <c r="A44" s="81"/>
      <c r="B44" s="53"/>
      <c r="C44" s="54" t="s">
        <v>292</v>
      </c>
      <c r="D44" s="79"/>
      <c r="E44" s="53"/>
      <c r="F44" s="190"/>
      <c r="G44" s="188"/>
      <c r="H44" s="196"/>
      <c r="I44" s="57"/>
      <c r="J44" s="393"/>
      <c r="K44" s="393"/>
      <c r="L44" s="194"/>
      <c r="M44" s="194"/>
      <c r="N44" s="194"/>
      <c r="O44" s="194"/>
      <c r="P44" s="194"/>
      <c r="Q44" s="194"/>
      <c r="R44" s="194"/>
      <c r="S44" s="19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L44" s="407"/>
      <c r="AM44" s="407"/>
    </row>
    <row r="45" spans="1:39" s="228" customFormat="1" ht="25.5">
      <c r="A45" s="81">
        <f>SUM(A43,1)</f>
        <v>20</v>
      </c>
      <c r="B45" s="53"/>
      <c r="C45" s="54" t="s">
        <v>463</v>
      </c>
      <c r="D45" s="79">
        <v>1</v>
      </c>
      <c r="E45" s="53" t="s">
        <v>294</v>
      </c>
      <c r="F45" s="190"/>
      <c r="G45" s="190">
        <f>D45*F45</f>
        <v>0</v>
      </c>
      <c r="H45" s="196"/>
      <c r="I45" s="57"/>
      <c r="J45" s="393"/>
      <c r="K45" s="393"/>
      <c r="L45" s="194"/>
      <c r="M45" s="194"/>
      <c r="N45" s="194"/>
      <c r="O45" s="194"/>
      <c r="P45" s="194"/>
      <c r="Q45" s="194"/>
      <c r="R45" s="194"/>
      <c r="S45" s="194"/>
      <c r="T45" s="134"/>
      <c r="U45" s="134"/>
      <c r="V45" s="134"/>
      <c r="W45" s="134"/>
      <c r="X45" s="134"/>
      <c r="Y45" s="134"/>
      <c r="Z45" s="134"/>
      <c r="AA45" s="134"/>
      <c r="AB45" s="134"/>
      <c r="AC45" s="134"/>
      <c r="AD45" s="134"/>
      <c r="AE45" s="134"/>
      <c r="AL45" s="407"/>
      <c r="AM45" s="407"/>
    </row>
    <row r="46" spans="1:39" s="228" customFormat="1" ht="12.75">
      <c r="A46" s="81"/>
      <c r="B46" s="53"/>
      <c r="C46" s="54" t="s">
        <v>292</v>
      </c>
      <c r="D46" s="79"/>
      <c r="E46" s="53"/>
      <c r="F46" s="190"/>
      <c r="G46" s="188"/>
      <c r="H46" s="196"/>
      <c r="I46" s="57"/>
      <c r="J46" s="393"/>
      <c r="K46" s="393"/>
      <c r="L46" s="194"/>
      <c r="M46" s="194"/>
      <c r="N46" s="194"/>
      <c r="O46" s="194"/>
      <c r="P46" s="194"/>
      <c r="Q46" s="194"/>
      <c r="R46" s="194"/>
      <c r="S46" s="194"/>
      <c r="T46" s="134"/>
      <c r="U46" s="134"/>
      <c r="V46" s="134"/>
      <c r="W46" s="134"/>
      <c r="X46" s="134"/>
      <c r="Y46" s="134"/>
      <c r="Z46" s="134"/>
      <c r="AA46" s="134"/>
      <c r="AB46" s="134"/>
      <c r="AC46" s="134"/>
      <c r="AD46" s="134"/>
      <c r="AE46" s="134"/>
      <c r="AL46" s="407"/>
      <c r="AM46" s="407"/>
    </row>
    <row r="47" spans="1:39" s="228" customFormat="1" ht="38.25">
      <c r="A47" s="81">
        <f>SUM(A45,1)</f>
        <v>21</v>
      </c>
      <c r="B47" s="53"/>
      <c r="C47" s="54" t="s">
        <v>254</v>
      </c>
      <c r="D47" s="79">
        <v>1</v>
      </c>
      <c r="E47" s="53" t="s">
        <v>294</v>
      </c>
      <c r="F47" s="190"/>
      <c r="G47" s="190">
        <f>D47*F47</f>
        <v>0</v>
      </c>
      <c r="H47" s="196"/>
      <c r="I47" s="57"/>
      <c r="J47" s="393"/>
      <c r="K47" s="393"/>
      <c r="L47" s="194"/>
      <c r="M47" s="194"/>
      <c r="N47" s="194"/>
      <c r="O47" s="194"/>
      <c r="P47" s="194"/>
      <c r="Q47" s="194"/>
      <c r="R47" s="194"/>
      <c r="S47" s="194"/>
      <c r="T47" s="134"/>
      <c r="U47" s="134"/>
      <c r="V47" s="134"/>
      <c r="W47" s="134"/>
      <c r="X47" s="134"/>
      <c r="Y47" s="134"/>
      <c r="Z47" s="134"/>
      <c r="AA47" s="134"/>
      <c r="AB47" s="134"/>
      <c r="AC47" s="134"/>
      <c r="AD47" s="134"/>
      <c r="AE47" s="134"/>
      <c r="AL47" s="407"/>
      <c r="AM47" s="407"/>
    </row>
    <row r="48" spans="1:37" ht="12.75">
      <c r="A48" s="81"/>
      <c r="B48" s="53"/>
      <c r="C48" s="54"/>
      <c r="D48" s="79"/>
      <c r="E48" s="53"/>
      <c r="F48" s="195"/>
      <c r="G48" s="188"/>
      <c r="H48" s="171"/>
      <c r="I48" s="172"/>
      <c r="J48" s="191"/>
      <c r="K48" s="53"/>
      <c r="L48" s="172"/>
      <c r="M48" s="190"/>
      <c r="N48" s="172"/>
      <c r="O48" s="172"/>
      <c r="P48" s="192"/>
      <c r="Q48" s="192"/>
      <c r="R48" s="193"/>
      <c r="S48" s="194"/>
      <c r="T48" s="193"/>
      <c r="U48" s="193"/>
      <c r="V48" s="193"/>
      <c r="W48" s="193"/>
      <c r="X48" s="193"/>
      <c r="Y48" s="193"/>
      <c r="Z48" s="172"/>
      <c r="AA48" s="172"/>
      <c r="AB48" s="172"/>
      <c r="AC48" s="172"/>
      <c r="AD48" s="172"/>
      <c r="AE48" s="172"/>
      <c r="AF48" s="172"/>
      <c r="AG48" s="172"/>
      <c r="AH48" s="172"/>
      <c r="AI48" s="172"/>
      <c r="AJ48" s="172"/>
      <c r="AK48" s="172"/>
    </row>
    <row r="49" spans="1:25" ht="14.25" thickBot="1">
      <c r="A49" s="197" t="s">
        <v>301</v>
      </c>
      <c r="B49" s="198"/>
      <c r="C49" s="199"/>
      <c r="D49" s="200"/>
      <c r="E49" s="201"/>
      <c r="F49" s="201"/>
      <c r="G49" s="438">
        <f>SUM(G7:G47)</f>
        <v>0</v>
      </c>
      <c r="H49" s="201"/>
      <c r="I49" s="201"/>
      <c r="J49" s="200"/>
      <c r="K49" s="201"/>
      <c r="L49" s="201"/>
      <c r="M49" s="202">
        <f>SUM(M9:M41)</f>
        <v>40853585</v>
      </c>
      <c r="N49" s="201"/>
      <c r="O49" s="201"/>
      <c r="P49" s="203"/>
      <c r="Q49" s="203"/>
      <c r="R49" s="204"/>
      <c r="S49" s="204"/>
      <c r="T49" s="205"/>
      <c r="U49" s="205"/>
      <c r="V49" s="205"/>
      <c r="W49" s="205"/>
      <c r="X49" s="205"/>
      <c r="Y49" s="193"/>
    </row>
    <row r="50" spans="1:25" ht="12.75">
      <c r="A50" s="179"/>
      <c r="B50" s="166"/>
      <c r="C50" s="167"/>
      <c r="D50" s="168"/>
      <c r="E50" s="166"/>
      <c r="F50" s="169"/>
      <c r="G50" s="190"/>
      <c r="H50" s="171"/>
      <c r="I50" s="172"/>
      <c r="J50" s="173"/>
      <c r="K50" s="174"/>
      <c r="L50" s="55"/>
      <c r="M50" s="175"/>
      <c r="N50" s="172"/>
      <c r="O50" s="172"/>
      <c r="P50" s="192"/>
      <c r="Q50" s="192"/>
      <c r="R50" s="206"/>
      <c r="S50" s="193"/>
      <c r="T50" s="193"/>
      <c r="U50" s="193"/>
      <c r="V50" s="193"/>
      <c r="W50" s="193"/>
      <c r="X50" s="193"/>
      <c r="Y50" s="193"/>
    </row>
    <row r="51" spans="1:25" ht="13.5">
      <c r="A51" s="165" t="s">
        <v>302</v>
      </c>
      <c r="B51" s="166"/>
      <c r="C51" s="167"/>
      <c r="D51" s="168"/>
      <c r="E51" s="166"/>
      <c r="F51" s="169"/>
      <c r="G51" s="190"/>
      <c r="H51" s="171"/>
      <c r="I51" s="172"/>
      <c r="J51" s="173"/>
      <c r="K51" s="174"/>
      <c r="L51" s="55"/>
      <c r="M51" s="175"/>
      <c r="N51" s="172"/>
      <c r="O51" s="172"/>
      <c r="P51" s="192"/>
      <c r="Q51" s="192"/>
      <c r="R51" s="193"/>
      <c r="S51" s="193"/>
      <c r="T51" s="193"/>
      <c r="U51" s="193"/>
      <c r="V51" s="193"/>
      <c r="W51" s="193"/>
      <c r="X51" s="193"/>
      <c r="Y51" s="193"/>
    </row>
    <row r="52" spans="1:25" ht="13.5" thickBot="1">
      <c r="A52" s="179"/>
      <c r="B52" s="166"/>
      <c r="C52" s="167"/>
      <c r="D52" s="168"/>
      <c r="E52" s="166"/>
      <c r="F52" s="169"/>
      <c r="G52" s="190"/>
      <c r="H52" s="171"/>
      <c r="I52" s="172"/>
      <c r="J52" s="173"/>
      <c r="K52" s="174"/>
      <c r="L52" s="55"/>
      <c r="M52" s="175"/>
      <c r="N52" s="172"/>
      <c r="O52" s="172"/>
      <c r="R52" s="193"/>
      <c r="S52" s="193"/>
      <c r="T52" s="193"/>
      <c r="U52" s="193"/>
      <c r="V52" s="193"/>
      <c r="W52" s="193"/>
      <c r="X52" s="193"/>
      <c r="Y52" s="193"/>
    </row>
    <row r="53" spans="1:37" ht="15">
      <c r="A53" s="180" t="s">
        <v>282</v>
      </c>
      <c r="B53" s="181"/>
      <c r="C53" s="182" t="s">
        <v>283</v>
      </c>
      <c r="D53" s="185" t="s">
        <v>284</v>
      </c>
      <c r="E53" s="184" t="s">
        <v>285</v>
      </c>
      <c r="F53" s="185" t="s">
        <v>286</v>
      </c>
      <c r="G53" s="220" t="s">
        <v>346</v>
      </c>
      <c r="H53" s="185" t="s">
        <v>286</v>
      </c>
      <c r="I53" s="186" t="s">
        <v>287</v>
      </c>
      <c r="J53" s="183" t="s">
        <v>284</v>
      </c>
      <c r="K53" s="184" t="s">
        <v>285</v>
      </c>
      <c r="L53" s="185" t="s">
        <v>286</v>
      </c>
      <c r="M53" s="186" t="s">
        <v>287</v>
      </c>
      <c r="N53" s="185" t="s">
        <v>286</v>
      </c>
      <c r="O53" s="186" t="s">
        <v>287</v>
      </c>
      <c r="R53" s="207" t="s">
        <v>303</v>
      </c>
      <c r="S53" s="207" t="s">
        <v>304</v>
      </c>
      <c r="T53" s="207" t="s">
        <v>305</v>
      </c>
      <c r="U53" s="207" t="s">
        <v>306</v>
      </c>
      <c r="V53" s="207" t="s">
        <v>307</v>
      </c>
      <c r="W53" s="207" t="s">
        <v>308</v>
      </c>
      <c r="X53" s="193"/>
      <c r="Y53" s="193"/>
      <c r="AA53" s="176"/>
      <c r="AB53" s="176"/>
      <c r="AC53" s="178" t="s">
        <v>303</v>
      </c>
      <c r="AD53" s="178" t="s">
        <v>304</v>
      </c>
      <c r="AE53" s="178" t="s">
        <v>305</v>
      </c>
      <c r="AF53" s="178" t="s">
        <v>306</v>
      </c>
      <c r="AG53" s="178" t="s">
        <v>307</v>
      </c>
      <c r="AH53" s="178" t="s">
        <v>308</v>
      </c>
      <c r="AI53" s="193"/>
      <c r="AJ53" s="193"/>
      <c r="AK53" s="193"/>
    </row>
    <row r="54" spans="1:37" ht="13.5">
      <c r="A54" s="82"/>
      <c r="B54" s="68"/>
      <c r="C54" s="72"/>
      <c r="D54" s="55"/>
      <c r="E54" s="53"/>
      <c r="F54" s="55"/>
      <c r="G54" s="190"/>
      <c r="H54" s="171"/>
      <c r="I54" s="172"/>
      <c r="J54" s="55"/>
      <c r="K54" s="53"/>
      <c r="L54" s="55"/>
      <c r="M54" s="188"/>
      <c r="N54" s="172"/>
      <c r="O54" s="172"/>
      <c r="R54" s="193"/>
      <c r="S54" s="193"/>
      <c r="T54" s="193"/>
      <c r="U54" s="193"/>
      <c r="V54" s="193"/>
      <c r="W54" s="193"/>
      <c r="X54" s="193"/>
      <c r="Y54" s="193"/>
      <c r="AA54" s="176"/>
      <c r="AB54" s="176"/>
      <c r="AC54" s="193"/>
      <c r="AD54" s="193"/>
      <c r="AE54" s="193"/>
      <c r="AF54" s="193"/>
      <c r="AG54" s="193"/>
      <c r="AH54" s="193"/>
      <c r="AI54" s="193"/>
      <c r="AJ54" s="193"/>
      <c r="AK54" s="193"/>
    </row>
    <row r="55" spans="1:37" ht="12.75">
      <c r="A55" s="81">
        <f>SUM(A52,1)</f>
        <v>1</v>
      </c>
      <c r="B55" s="53"/>
      <c r="C55" s="54" t="s">
        <v>309</v>
      </c>
      <c r="D55" s="85">
        <v>200</v>
      </c>
      <c r="E55" s="53" t="s">
        <v>310</v>
      </c>
      <c r="F55" s="195"/>
      <c r="G55" s="190">
        <f>D55*F55</f>
        <v>0</v>
      </c>
      <c r="H55" s="171"/>
      <c r="I55" s="172"/>
      <c r="J55" s="208">
        <v>86</v>
      </c>
      <c r="K55" s="53" t="s">
        <v>310</v>
      </c>
      <c r="L55" s="173">
        <v>3.6</v>
      </c>
      <c r="M55" s="188">
        <f>PRODUCT(J55,L55)</f>
        <v>309.6</v>
      </c>
      <c r="N55" s="172"/>
      <c r="O55" s="172"/>
      <c r="P55" s="192">
        <f>SUM(R55,S55,U55,X55,W55)</f>
        <v>286</v>
      </c>
      <c r="Q55" s="192">
        <f>SUM(T55,V55,Y55)</f>
        <v>86</v>
      </c>
      <c r="R55" s="193">
        <v>189</v>
      </c>
      <c r="S55" s="194">
        <v>43</v>
      </c>
      <c r="T55" s="193">
        <v>15</v>
      </c>
      <c r="U55" s="193">
        <v>41</v>
      </c>
      <c r="V55" s="193">
        <v>61</v>
      </c>
      <c r="W55" s="193">
        <v>3</v>
      </c>
      <c r="X55" s="193">
        <v>10</v>
      </c>
      <c r="Y55" s="193">
        <v>10</v>
      </c>
      <c r="AA55" s="192">
        <f>SUM(AC55,AD55,AF55,AI55,AH55)</f>
        <v>286</v>
      </c>
      <c r="AB55" s="192">
        <f>SUM(AE55,AG55,AJ55)</f>
        <v>86</v>
      </c>
      <c r="AC55" s="193">
        <v>189</v>
      </c>
      <c r="AD55" s="194">
        <v>43</v>
      </c>
      <c r="AE55" s="193">
        <v>15</v>
      </c>
      <c r="AF55" s="193">
        <v>41</v>
      </c>
      <c r="AG55" s="193">
        <v>61</v>
      </c>
      <c r="AH55" s="193">
        <v>3</v>
      </c>
      <c r="AI55" s="193">
        <v>10</v>
      </c>
      <c r="AJ55" s="193">
        <v>10</v>
      </c>
      <c r="AK55" s="193"/>
    </row>
    <row r="56" spans="1:37" ht="12.75">
      <c r="A56" s="81"/>
      <c r="B56" s="53"/>
      <c r="C56" s="54"/>
      <c r="D56" s="85"/>
      <c r="E56" s="53"/>
      <c r="F56" s="195"/>
      <c r="G56" s="188"/>
      <c r="H56" s="171"/>
      <c r="I56" s="172"/>
      <c r="J56" s="85"/>
      <c r="K56" s="53"/>
      <c r="L56" s="173"/>
      <c r="M56" s="188"/>
      <c r="N56" s="172"/>
      <c r="O56" s="172"/>
      <c r="R56" s="193"/>
      <c r="S56" s="193"/>
      <c r="T56" s="193"/>
      <c r="U56" s="193"/>
      <c r="V56" s="193"/>
      <c r="W56" s="193"/>
      <c r="X56" s="193"/>
      <c r="Y56" s="193"/>
      <c r="AA56" s="176"/>
      <c r="AB56" s="176"/>
      <c r="AC56" s="193"/>
      <c r="AD56" s="193"/>
      <c r="AE56" s="193"/>
      <c r="AF56" s="193"/>
      <c r="AG56" s="193"/>
      <c r="AH56" s="193"/>
      <c r="AI56" s="193"/>
      <c r="AJ56" s="193"/>
      <c r="AK56" s="193"/>
    </row>
    <row r="57" spans="1:38" ht="63.75">
      <c r="A57" s="81">
        <f>SUM(A55,1)</f>
        <v>2</v>
      </c>
      <c r="B57" s="53"/>
      <c r="C57" s="54" t="s">
        <v>478</v>
      </c>
      <c r="D57" s="85">
        <v>4015</v>
      </c>
      <c r="E57" s="53" t="s">
        <v>310</v>
      </c>
      <c r="F57" s="195"/>
      <c r="G57" s="190">
        <f>D57*F57</f>
        <v>0</v>
      </c>
      <c r="H57" s="171"/>
      <c r="I57" s="172"/>
      <c r="J57" s="208">
        <v>886</v>
      </c>
      <c r="K57" s="53" t="s">
        <v>310</v>
      </c>
      <c r="L57" s="173">
        <v>3.6</v>
      </c>
      <c r="M57" s="188">
        <f>PRODUCT(J57,L57)</f>
        <v>3189.6</v>
      </c>
      <c r="N57" s="172"/>
      <c r="O57" s="172"/>
      <c r="P57" s="192">
        <f>SUM(R57,S57,U57,X57,W57)</f>
        <v>5042</v>
      </c>
      <c r="Q57" s="192">
        <f>SUM(T57,V57,Y57)</f>
        <v>886</v>
      </c>
      <c r="R57" s="193">
        <v>3641</v>
      </c>
      <c r="S57" s="194">
        <v>1011</v>
      </c>
      <c r="T57" s="193">
        <v>550</v>
      </c>
      <c r="U57" s="193">
        <v>225</v>
      </c>
      <c r="V57" s="193">
        <v>336</v>
      </c>
      <c r="W57" s="193">
        <v>165</v>
      </c>
      <c r="X57" s="193"/>
      <c r="Y57" s="193"/>
      <c r="AA57" s="192">
        <f>SUM(AC57,AD57,AF57,AI57,AH57)</f>
        <v>5042</v>
      </c>
      <c r="AB57" s="192">
        <f>SUM(AE57,AG57,AJ57)</f>
        <v>886</v>
      </c>
      <c r="AC57" s="193">
        <v>3641</v>
      </c>
      <c r="AD57" s="194">
        <v>1011</v>
      </c>
      <c r="AE57" s="193">
        <v>550</v>
      </c>
      <c r="AF57" s="193">
        <v>225</v>
      </c>
      <c r="AG57" s="193">
        <v>336</v>
      </c>
      <c r="AH57" s="193">
        <v>165</v>
      </c>
      <c r="AI57" s="193"/>
      <c r="AJ57" s="193"/>
      <c r="AK57" s="193"/>
      <c r="AL57" s="405">
        <v>5000</v>
      </c>
    </row>
    <row r="58" spans="1:37" ht="12.75">
      <c r="A58" s="81"/>
      <c r="B58" s="53"/>
      <c r="C58" s="54"/>
      <c r="D58" s="85"/>
      <c r="E58" s="53"/>
      <c r="F58" s="195"/>
      <c r="G58" s="188"/>
      <c r="H58" s="171"/>
      <c r="I58" s="172"/>
      <c r="J58" s="208"/>
      <c r="K58" s="53"/>
      <c r="L58" s="173"/>
      <c r="M58" s="188"/>
      <c r="N58" s="172"/>
      <c r="O58" s="172"/>
      <c r="P58" s="192"/>
      <c r="Q58" s="192"/>
      <c r="R58" s="193"/>
      <c r="S58" s="194"/>
      <c r="T58" s="193"/>
      <c r="U58" s="193"/>
      <c r="V58" s="193"/>
      <c r="W58" s="193"/>
      <c r="X58" s="193"/>
      <c r="Y58" s="193"/>
      <c r="AA58" s="192"/>
      <c r="AB58" s="192"/>
      <c r="AC58" s="193"/>
      <c r="AD58" s="194"/>
      <c r="AE58" s="193"/>
      <c r="AF58" s="193"/>
      <c r="AG58" s="193"/>
      <c r="AH58" s="193"/>
      <c r="AI58" s="193"/>
      <c r="AJ58" s="193"/>
      <c r="AK58" s="193"/>
    </row>
    <row r="59" spans="1:37" ht="27.75" customHeight="1">
      <c r="A59" s="435" t="s">
        <v>333</v>
      </c>
      <c r="B59" s="53"/>
      <c r="C59" s="54" t="s">
        <v>334</v>
      </c>
      <c r="D59" s="85">
        <v>50</v>
      </c>
      <c r="E59" s="53" t="s">
        <v>310</v>
      </c>
      <c r="F59" s="195"/>
      <c r="G59" s="190">
        <f>D59*F59</f>
        <v>0</v>
      </c>
      <c r="H59" s="171"/>
      <c r="I59" s="172"/>
      <c r="J59" s="208"/>
      <c r="K59" s="53"/>
      <c r="L59" s="173"/>
      <c r="M59" s="188"/>
      <c r="N59" s="172"/>
      <c r="O59" s="172"/>
      <c r="P59" s="192"/>
      <c r="Q59" s="192"/>
      <c r="R59" s="193"/>
      <c r="S59" s="194"/>
      <c r="T59" s="193"/>
      <c r="U59" s="193"/>
      <c r="V59" s="193"/>
      <c r="W59" s="193"/>
      <c r="X59" s="193"/>
      <c r="Y59" s="193"/>
      <c r="AA59" s="192"/>
      <c r="AB59" s="192"/>
      <c r="AC59" s="193"/>
      <c r="AD59" s="194"/>
      <c r="AE59" s="193"/>
      <c r="AF59" s="193"/>
      <c r="AG59" s="193"/>
      <c r="AH59" s="193"/>
      <c r="AI59" s="193"/>
      <c r="AJ59" s="193"/>
      <c r="AK59" s="193"/>
    </row>
    <row r="60" spans="1:37" ht="13.5">
      <c r="A60" s="81"/>
      <c r="B60" s="53"/>
      <c r="C60" s="54"/>
      <c r="D60" s="55"/>
      <c r="E60" s="53"/>
      <c r="F60" s="170"/>
      <c r="G60" s="188"/>
      <c r="H60" s="171"/>
      <c r="I60" s="172"/>
      <c r="J60" s="55"/>
      <c r="K60" s="53"/>
      <c r="L60" s="173"/>
      <c r="M60" s="188"/>
      <c r="N60" s="172"/>
      <c r="O60" s="172"/>
      <c r="P60" s="209"/>
      <c r="Q60" s="209"/>
      <c r="R60" s="210"/>
      <c r="S60" s="210"/>
      <c r="T60" s="210"/>
      <c r="U60" s="210"/>
      <c r="V60" s="210"/>
      <c r="W60" s="210"/>
      <c r="X60" s="210"/>
      <c r="Y60" s="193"/>
      <c r="AA60" s="209"/>
      <c r="AB60" s="209"/>
      <c r="AC60" s="210"/>
      <c r="AD60" s="210"/>
      <c r="AE60" s="210"/>
      <c r="AF60" s="210"/>
      <c r="AG60" s="210"/>
      <c r="AH60" s="210"/>
      <c r="AI60" s="210"/>
      <c r="AJ60" s="193"/>
      <c r="AK60" s="193"/>
    </row>
    <row r="61" spans="1:37" ht="51">
      <c r="A61" s="81">
        <f>SUM(A57,1)</f>
        <v>3</v>
      </c>
      <c r="B61" s="53"/>
      <c r="C61" s="54" t="s">
        <v>332</v>
      </c>
      <c r="D61" s="55">
        <v>1030</v>
      </c>
      <c r="E61" s="53" t="s">
        <v>310</v>
      </c>
      <c r="F61" s="195"/>
      <c r="G61" s="190">
        <f>D61*F61</f>
        <v>0</v>
      </c>
      <c r="H61" s="171"/>
      <c r="I61" s="172"/>
      <c r="J61" s="211">
        <v>0</v>
      </c>
      <c r="K61" s="53" t="s">
        <v>310</v>
      </c>
      <c r="L61" s="173">
        <v>3.8</v>
      </c>
      <c r="M61" s="188">
        <f>PRODUCT(J61,L61)</f>
        <v>0</v>
      </c>
      <c r="N61" s="172"/>
      <c r="O61" s="172"/>
      <c r="P61" s="192">
        <f>SUM(R61,S61,U61,X61,W61)</f>
        <v>1395.6</v>
      </c>
      <c r="Q61" s="192">
        <f>SUM(T61,V61,Y61)</f>
        <v>0</v>
      </c>
      <c r="R61" s="193">
        <f>R57*0.3</f>
        <v>1092.3</v>
      </c>
      <c r="S61" s="193">
        <f>S57*0.3</f>
        <v>303.3</v>
      </c>
      <c r="T61" s="193"/>
      <c r="U61" s="193"/>
      <c r="V61" s="193"/>
      <c r="W61" s="193"/>
      <c r="X61" s="193"/>
      <c r="Y61" s="193"/>
      <c r="AA61" s="192">
        <f>SUM(AC61,AD61,AF61,AI61,AH61)</f>
        <v>1395.6</v>
      </c>
      <c r="AB61" s="192">
        <f>SUM(AE61,AG61,AJ61)</f>
        <v>0</v>
      </c>
      <c r="AC61" s="193">
        <f>AC57*0.3</f>
        <v>1092.3</v>
      </c>
      <c r="AD61" s="193">
        <f>AD57*0.3</f>
        <v>303.3</v>
      </c>
      <c r="AE61" s="193"/>
      <c r="AF61" s="193"/>
      <c r="AG61" s="193"/>
      <c r="AH61" s="193"/>
      <c r="AI61" s="193"/>
      <c r="AJ61" s="193"/>
      <c r="AK61" s="193"/>
    </row>
    <row r="62" spans="1:37" ht="12.75">
      <c r="A62" s="81"/>
      <c r="B62" s="53"/>
      <c r="C62" s="54"/>
      <c r="D62" s="55"/>
      <c r="E62" s="53"/>
      <c r="F62" s="195"/>
      <c r="G62" s="188"/>
      <c r="H62" s="171"/>
      <c r="I62" s="172"/>
      <c r="J62" s="55"/>
      <c r="K62" s="53"/>
      <c r="L62" s="173"/>
      <c r="M62" s="188"/>
      <c r="N62" s="172"/>
      <c r="O62" s="172"/>
      <c r="P62" s="192"/>
      <c r="Q62" s="192"/>
      <c r="R62" s="193"/>
      <c r="S62" s="193"/>
      <c r="T62" s="193"/>
      <c r="U62" s="193"/>
      <c r="V62" s="193"/>
      <c r="W62" s="193"/>
      <c r="X62" s="193"/>
      <c r="Y62" s="193"/>
      <c r="AA62" s="192"/>
      <c r="AB62" s="192"/>
      <c r="AC62" s="193"/>
      <c r="AD62" s="193"/>
      <c r="AE62" s="193"/>
      <c r="AF62" s="193"/>
      <c r="AG62" s="193"/>
      <c r="AH62" s="193"/>
      <c r="AI62" s="193"/>
      <c r="AJ62" s="193"/>
      <c r="AK62" s="193"/>
    </row>
    <row r="63" spans="1:37" ht="38.25">
      <c r="A63" s="81">
        <f>SUM(A61,1)</f>
        <v>4</v>
      </c>
      <c r="B63" s="53"/>
      <c r="C63" s="54" t="s">
        <v>477</v>
      </c>
      <c r="D63" s="55">
        <v>389</v>
      </c>
      <c r="E63" s="53" t="s">
        <v>310</v>
      </c>
      <c r="F63" s="195"/>
      <c r="G63" s="190">
        <f>D63*F63</f>
        <v>0</v>
      </c>
      <c r="H63" s="171"/>
      <c r="I63" s="172"/>
      <c r="J63" s="211">
        <v>17</v>
      </c>
      <c r="K63" s="53" t="s">
        <v>310</v>
      </c>
      <c r="L63" s="173">
        <v>3.5</v>
      </c>
      <c r="M63" s="188">
        <f>PRODUCT(J63,L63)</f>
        <v>59.5</v>
      </c>
      <c r="N63" s="172"/>
      <c r="O63" s="172"/>
      <c r="P63" s="192">
        <f>SUM(R63,S63,U63,X63,W63)</f>
        <v>330</v>
      </c>
      <c r="Q63" s="192">
        <f>SUM(T63,V63,Y63)</f>
        <v>17</v>
      </c>
      <c r="R63" s="193">
        <v>197</v>
      </c>
      <c r="S63" s="194">
        <v>122</v>
      </c>
      <c r="T63" s="193">
        <v>0</v>
      </c>
      <c r="U63" s="193">
        <v>11</v>
      </c>
      <c r="V63" s="193">
        <v>17</v>
      </c>
      <c r="W63" s="193">
        <v>0</v>
      </c>
      <c r="X63" s="193"/>
      <c r="Y63" s="193"/>
      <c r="AA63" s="192">
        <f>SUM(AC63,AD63,AF63,AI63,AH63)</f>
        <v>330</v>
      </c>
      <c r="AB63" s="192">
        <f>SUM(AE63,AG63,AJ63)</f>
        <v>17</v>
      </c>
      <c r="AC63" s="193">
        <v>197</v>
      </c>
      <c r="AD63" s="194">
        <v>122</v>
      </c>
      <c r="AE63" s="193">
        <v>0</v>
      </c>
      <c r="AF63" s="193">
        <v>11</v>
      </c>
      <c r="AG63" s="193">
        <v>17</v>
      </c>
      <c r="AH63" s="193">
        <v>0</v>
      </c>
      <c r="AI63" s="193"/>
      <c r="AJ63" s="193"/>
      <c r="AK63" s="193"/>
    </row>
    <row r="64" spans="1:37" ht="12.75">
      <c r="A64" s="81"/>
      <c r="B64" s="53"/>
      <c r="C64" s="54"/>
      <c r="D64" s="55"/>
      <c r="E64" s="53"/>
      <c r="F64" s="195"/>
      <c r="G64" s="188"/>
      <c r="H64" s="171"/>
      <c r="I64" s="172"/>
      <c r="J64" s="55"/>
      <c r="K64" s="53"/>
      <c r="L64" s="173"/>
      <c r="M64" s="188"/>
      <c r="N64" s="172"/>
      <c r="O64" s="172"/>
      <c r="P64" s="192"/>
      <c r="Q64" s="192"/>
      <c r="R64" s="193"/>
      <c r="S64" s="193"/>
      <c r="T64" s="193"/>
      <c r="U64" s="193"/>
      <c r="V64" s="193"/>
      <c r="W64" s="193"/>
      <c r="X64" s="193"/>
      <c r="Y64" s="193"/>
      <c r="AA64" s="192"/>
      <c r="AB64" s="192"/>
      <c r="AC64" s="193"/>
      <c r="AD64" s="193"/>
      <c r="AE64" s="193"/>
      <c r="AF64" s="193"/>
      <c r="AG64" s="193"/>
      <c r="AH64" s="193"/>
      <c r="AI64" s="193"/>
      <c r="AJ64" s="193"/>
      <c r="AK64" s="193"/>
    </row>
    <row r="65" spans="1:37" ht="12.75">
      <c r="A65" s="81">
        <f>SUM(A63,1)</f>
        <v>5</v>
      </c>
      <c r="B65" s="53" t="s">
        <v>292</v>
      </c>
      <c r="C65" s="54" t="s">
        <v>311</v>
      </c>
      <c r="D65" s="55">
        <v>8590</v>
      </c>
      <c r="E65" s="53" t="s">
        <v>297</v>
      </c>
      <c r="F65" s="195"/>
      <c r="G65" s="190">
        <f>D65*F65</f>
        <v>0</v>
      </c>
      <c r="H65" s="171"/>
      <c r="I65" s="172"/>
      <c r="J65" s="211">
        <v>1129</v>
      </c>
      <c r="K65" s="53" t="s">
        <v>297</v>
      </c>
      <c r="L65" s="173">
        <v>7.6</v>
      </c>
      <c r="M65" s="188">
        <f>PRODUCT(J65,L65)</f>
        <v>8580.4</v>
      </c>
      <c r="N65" s="172"/>
      <c r="O65" s="172"/>
      <c r="P65" s="192">
        <f>SUM(R65,S65,U65,X65,W65)</f>
        <v>6176</v>
      </c>
      <c r="Q65" s="192">
        <f>SUM(T65,V65,Y65)</f>
        <v>1129</v>
      </c>
      <c r="R65" s="193">
        <v>4569</v>
      </c>
      <c r="S65" s="194">
        <v>980</v>
      </c>
      <c r="T65" s="193">
        <v>688</v>
      </c>
      <c r="U65" s="193">
        <v>294</v>
      </c>
      <c r="V65" s="193">
        <v>441</v>
      </c>
      <c r="W65" s="193">
        <v>218</v>
      </c>
      <c r="X65" s="193">
        <v>115</v>
      </c>
      <c r="Y65" s="193"/>
      <c r="AA65" s="192">
        <f>SUM(AC65,AD65,AF65,AI65,AH65)</f>
        <v>6176</v>
      </c>
      <c r="AB65" s="192">
        <f>SUM(AE65,AG65,AJ65)</f>
        <v>1129</v>
      </c>
      <c r="AC65" s="193">
        <v>4569</v>
      </c>
      <c r="AD65" s="194">
        <v>980</v>
      </c>
      <c r="AE65" s="193">
        <v>688</v>
      </c>
      <c r="AF65" s="193">
        <v>294</v>
      </c>
      <c r="AG65" s="193">
        <v>441</v>
      </c>
      <c r="AH65" s="193">
        <v>218</v>
      </c>
      <c r="AI65" s="193">
        <v>115</v>
      </c>
      <c r="AJ65" s="193"/>
      <c r="AK65" s="193"/>
    </row>
    <row r="66" spans="1:37" ht="12.75">
      <c r="A66" s="81"/>
      <c r="B66" s="53"/>
      <c r="C66" s="54"/>
      <c r="D66" s="55"/>
      <c r="E66" s="53"/>
      <c r="F66" s="195"/>
      <c r="G66" s="188"/>
      <c r="H66" s="171"/>
      <c r="I66" s="172"/>
      <c r="J66" s="55"/>
      <c r="K66" s="53"/>
      <c r="L66" s="173"/>
      <c r="M66" s="188"/>
      <c r="N66" s="172"/>
      <c r="O66" s="172"/>
      <c r="P66" s="192"/>
      <c r="Q66" s="192"/>
      <c r="R66" s="193"/>
      <c r="S66" s="193"/>
      <c r="T66" s="193"/>
      <c r="U66" s="193"/>
      <c r="V66" s="193"/>
      <c r="W66" s="193"/>
      <c r="X66" s="193"/>
      <c r="Y66" s="193"/>
      <c r="AA66" s="192"/>
      <c r="AB66" s="192"/>
      <c r="AC66" s="193"/>
      <c r="AD66" s="193"/>
      <c r="AE66" s="193"/>
      <c r="AF66" s="193"/>
      <c r="AG66" s="193"/>
      <c r="AH66" s="193"/>
      <c r="AI66" s="193"/>
      <c r="AJ66" s="193"/>
      <c r="AK66" s="193"/>
    </row>
    <row r="67" spans="1:37" ht="38.25">
      <c r="A67" s="81">
        <f>SUM(A65,1)</f>
        <v>6</v>
      </c>
      <c r="B67" s="53"/>
      <c r="C67" s="212" t="s">
        <v>312</v>
      </c>
      <c r="D67" s="55">
        <v>1820</v>
      </c>
      <c r="E67" s="53" t="s">
        <v>297</v>
      </c>
      <c r="F67" s="195"/>
      <c r="G67" s="190">
        <f>D67*F67</f>
        <v>0</v>
      </c>
      <c r="H67" s="171"/>
      <c r="I67" s="172"/>
      <c r="J67" s="211">
        <v>220</v>
      </c>
      <c r="K67" s="53" t="s">
        <v>297</v>
      </c>
      <c r="L67" s="173"/>
      <c r="M67" s="188">
        <f>PRODUCT(J67,L67)</f>
        <v>220</v>
      </c>
      <c r="N67" s="172"/>
      <c r="O67" s="172"/>
      <c r="P67" s="192">
        <f>SUM(R67,S67,U67,X67,W67)</f>
        <v>1277</v>
      </c>
      <c r="Q67" s="192">
        <f>SUM(T67,V67,Y67)</f>
        <v>220</v>
      </c>
      <c r="R67" s="193">
        <v>660</v>
      </c>
      <c r="S67" s="194">
        <v>215</v>
      </c>
      <c r="T67" s="193">
        <v>20</v>
      </c>
      <c r="U67" s="193">
        <v>67</v>
      </c>
      <c r="V67" s="193">
        <v>100</v>
      </c>
      <c r="W67" s="193">
        <v>0</v>
      </c>
      <c r="X67" s="193">
        <v>335</v>
      </c>
      <c r="Y67" s="193">
        <v>100</v>
      </c>
      <c r="AA67" s="192">
        <f>SUM(AC67,AD67,AF67,AI67,AH67)</f>
        <v>1277</v>
      </c>
      <c r="AB67" s="192">
        <f>SUM(AE67,AG67,AJ67)</f>
        <v>220</v>
      </c>
      <c r="AC67" s="193">
        <v>660</v>
      </c>
      <c r="AD67" s="194">
        <v>215</v>
      </c>
      <c r="AE67" s="193">
        <v>20</v>
      </c>
      <c r="AF67" s="193">
        <v>67</v>
      </c>
      <c r="AG67" s="193">
        <v>100</v>
      </c>
      <c r="AH67" s="193">
        <v>0</v>
      </c>
      <c r="AI67" s="193">
        <v>335</v>
      </c>
      <c r="AJ67" s="193">
        <v>100</v>
      </c>
      <c r="AK67" s="193"/>
    </row>
    <row r="68" spans="1:37" ht="12.75">
      <c r="A68" s="81"/>
      <c r="B68" s="53"/>
      <c r="C68" s="54"/>
      <c r="D68" s="55"/>
      <c r="E68" s="53"/>
      <c r="F68" s="195"/>
      <c r="G68" s="188"/>
      <c r="H68" s="171"/>
      <c r="I68" s="172"/>
      <c r="J68" s="55"/>
      <c r="K68" s="53"/>
      <c r="L68" s="173"/>
      <c r="M68" s="188"/>
      <c r="N68" s="172"/>
      <c r="O68" s="172"/>
      <c r="P68" s="192"/>
      <c r="Q68" s="192"/>
      <c r="R68" s="193"/>
      <c r="S68" s="193"/>
      <c r="T68" s="193"/>
      <c r="U68" s="193"/>
      <c r="V68" s="193"/>
      <c r="W68" s="193"/>
      <c r="X68" s="193"/>
      <c r="Y68" s="193"/>
      <c r="AA68" s="192"/>
      <c r="AB68" s="192"/>
      <c r="AC68" s="193"/>
      <c r="AD68" s="193"/>
      <c r="AE68" s="193"/>
      <c r="AF68" s="193"/>
      <c r="AG68" s="193"/>
      <c r="AH68" s="193"/>
      <c r="AI68" s="193"/>
      <c r="AJ68" s="193"/>
      <c r="AK68" s="193"/>
    </row>
    <row r="69" spans="1:43" ht="38.25">
      <c r="A69" s="81">
        <f>SUM(A67,1)</f>
        <v>7</v>
      </c>
      <c r="B69" s="53"/>
      <c r="C69" s="54" t="s">
        <v>229</v>
      </c>
      <c r="D69" s="55">
        <v>203</v>
      </c>
      <c r="E69" s="53" t="s">
        <v>310</v>
      </c>
      <c r="F69" s="195"/>
      <c r="G69" s="190">
        <f>D69*F69</f>
        <v>0</v>
      </c>
      <c r="H69" s="171"/>
      <c r="I69" s="172"/>
      <c r="J69" s="211">
        <v>53</v>
      </c>
      <c r="K69" s="53" t="s">
        <v>310</v>
      </c>
      <c r="L69" s="173"/>
      <c r="M69" s="188">
        <f>PRODUCT(J69,L69)</f>
        <v>53</v>
      </c>
      <c r="N69" s="172"/>
      <c r="O69" s="172"/>
      <c r="P69" s="192">
        <f>SUM(R69,S69,U69,X69,W69)</f>
        <v>0</v>
      </c>
      <c r="Q69" s="192">
        <f>SUM(T69,V69,Y69)</f>
        <v>0</v>
      </c>
      <c r="R69" s="193"/>
      <c r="S69" s="194"/>
      <c r="T69" s="193"/>
      <c r="U69" s="193"/>
      <c r="V69" s="193"/>
      <c r="W69" s="193"/>
      <c r="X69" s="193"/>
      <c r="Y69" s="193"/>
      <c r="AA69" s="192">
        <f>SUM(AC69,AD69,AF69,AI69,AH69)</f>
        <v>0</v>
      </c>
      <c r="AB69" s="192">
        <f>SUM(AE69,AG69,AJ69)</f>
        <v>0</v>
      </c>
      <c r="AC69" s="193"/>
      <c r="AD69" s="194"/>
      <c r="AE69" s="193"/>
      <c r="AF69" s="193"/>
      <c r="AG69" s="193"/>
      <c r="AH69" s="193"/>
      <c r="AI69" s="193"/>
      <c r="AJ69" s="193"/>
      <c r="AK69" s="193"/>
      <c r="AQ69" s="437"/>
    </row>
    <row r="70" spans="1:37" ht="12.75">
      <c r="A70" s="81"/>
      <c r="B70" s="53"/>
      <c r="C70" s="54"/>
      <c r="D70" s="55"/>
      <c r="E70" s="53"/>
      <c r="F70" s="195"/>
      <c r="G70" s="188"/>
      <c r="H70" s="171"/>
      <c r="I70" s="172"/>
      <c r="J70" s="55"/>
      <c r="K70" s="53"/>
      <c r="L70" s="173"/>
      <c r="M70" s="188"/>
      <c r="N70" s="172"/>
      <c r="O70" s="172"/>
      <c r="P70" s="192"/>
      <c r="Q70" s="192"/>
      <c r="R70" s="193"/>
      <c r="S70" s="193"/>
      <c r="T70" s="193"/>
      <c r="U70" s="193"/>
      <c r="V70" s="193"/>
      <c r="W70" s="193"/>
      <c r="X70" s="193"/>
      <c r="Y70" s="193"/>
      <c r="AA70" s="192"/>
      <c r="AB70" s="192"/>
      <c r="AC70" s="193"/>
      <c r="AD70" s="193"/>
      <c r="AE70" s="193"/>
      <c r="AF70" s="193"/>
      <c r="AG70" s="193"/>
      <c r="AH70" s="193"/>
      <c r="AI70" s="193"/>
      <c r="AJ70" s="193"/>
      <c r="AK70" s="193"/>
    </row>
    <row r="71" spans="1:37" ht="38.25">
      <c r="A71" s="81">
        <f>SUM(A69,1)</f>
        <v>8</v>
      </c>
      <c r="B71" s="53"/>
      <c r="C71" s="54" t="s">
        <v>313</v>
      </c>
      <c r="D71" s="55">
        <v>30</v>
      </c>
      <c r="E71" s="53" t="s">
        <v>299</v>
      </c>
      <c r="F71" s="195"/>
      <c r="G71" s="190">
        <f>D71*F71</f>
        <v>0</v>
      </c>
      <c r="H71" s="171"/>
      <c r="I71" s="172"/>
      <c r="J71" s="211">
        <v>0</v>
      </c>
      <c r="K71" s="53" t="s">
        <v>294</v>
      </c>
      <c r="L71" s="173">
        <v>1.7</v>
      </c>
      <c r="M71" s="188">
        <f>PRODUCT(J71,L71)</f>
        <v>0</v>
      </c>
      <c r="N71" s="172"/>
      <c r="O71" s="172"/>
      <c r="P71" s="192">
        <f>SUM(R71,S71,U71,X71,W71)</f>
        <v>0</v>
      </c>
      <c r="Q71" s="192">
        <f>SUM(T71,V71,Y71)</f>
        <v>0</v>
      </c>
      <c r="R71" s="193"/>
      <c r="S71" s="194"/>
      <c r="T71" s="193"/>
      <c r="U71" s="193"/>
      <c r="V71" s="193"/>
      <c r="W71" s="193"/>
      <c r="X71" s="193"/>
      <c r="Y71" s="193"/>
      <c r="AA71" s="192">
        <f>SUM(AC71,AD71,AF71,AI71,AH71)</f>
        <v>0</v>
      </c>
      <c r="AB71" s="192">
        <f>SUM(AE71,AG71,AJ71)</f>
        <v>0</v>
      </c>
      <c r="AC71" s="193"/>
      <c r="AD71" s="194"/>
      <c r="AE71" s="193"/>
      <c r="AF71" s="193"/>
      <c r="AG71" s="193"/>
      <c r="AH71" s="193"/>
      <c r="AI71" s="193"/>
      <c r="AJ71" s="193"/>
      <c r="AK71" s="193"/>
    </row>
    <row r="72" spans="1:25" ht="12.75">
      <c r="A72" s="81"/>
      <c r="B72" s="53"/>
      <c r="C72" s="54"/>
      <c r="D72" s="55"/>
      <c r="E72" s="53"/>
      <c r="F72" s="55"/>
      <c r="G72" s="188"/>
      <c r="H72" s="171"/>
      <c r="I72" s="172"/>
      <c r="J72" s="55"/>
      <c r="K72" s="53"/>
      <c r="L72" s="55"/>
      <c r="M72" s="188"/>
      <c r="N72" s="172"/>
      <c r="O72" s="172"/>
      <c r="P72" s="192"/>
      <c r="Q72" s="192"/>
      <c r="R72" s="193"/>
      <c r="S72" s="193"/>
      <c r="T72" s="193"/>
      <c r="U72" s="193"/>
      <c r="V72" s="193"/>
      <c r="W72" s="193"/>
      <c r="X72" s="193"/>
      <c r="Y72" s="193"/>
    </row>
    <row r="73" spans="1:25" ht="14.25" thickBot="1">
      <c r="A73" s="197" t="s">
        <v>314</v>
      </c>
      <c r="B73" s="198"/>
      <c r="C73" s="199"/>
      <c r="D73" s="213"/>
      <c r="E73" s="201"/>
      <c r="F73" s="201"/>
      <c r="G73" s="438">
        <f>SUM(G55:G71)</f>
        <v>0</v>
      </c>
      <c r="H73" s="201"/>
      <c r="I73" s="201"/>
      <c r="J73" s="213"/>
      <c r="K73" s="201"/>
      <c r="L73" s="201"/>
      <c r="M73" s="214">
        <f>SUM(M55:M72)</f>
        <v>12412.099999999999</v>
      </c>
      <c r="N73" s="201"/>
      <c r="O73" s="201"/>
      <c r="P73" s="192"/>
      <c r="Q73" s="192"/>
      <c r="R73" s="193"/>
      <c r="S73" s="193"/>
      <c r="T73" s="193"/>
      <c r="U73" s="193"/>
      <c r="V73" s="193"/>
      <c r="W73" s="193"/>
      <c r="X73" s="193"/>
      <c r="Y73" s="193"/>
    </row>
    <row r="74" spans="1:25" ht="12.75">
      <c r="A74" s="179"/>
      <c r="B74" s="166"/>
      <c r="C74" s="167"/>
      <c r="D74" s="168" t="s">
        <v>292</v>
      </c>
      <c r="E74" s="166"/>
      <c r="F74" s="169"/>
      <c r="G74" s="188"/>
      <c r="H74" s="171"/>
      <c r="I74" s="172"/>
      <c r="J74" s="173" t="s">
        <v>292</v>
      </c>
      <c r="K74" s="174"/>
      <c r="L74" s="55"/>
      <c r="M74" s="175"/>
      <c r="N74" s="172"/>
      <c r="O74" s="172"/>
      <c r="P74" s="192"/>
      <c r="Q74" s="192"/>
      <c r="R74" s="193"/>
      <c r="S74" s="193"/>
      <c r="T74" s="193"/>
      <c r="U74" s="193"/>
      <c r="V74" s="193"/>
      <c r="W74" s="193"/>
      <c r="X74" s="193"/>
      <c r="Y74" s="193"/>
    </row>
    <row r="75" spans="1:25" ht="13.5">
      <c r="A75" s="165" t="s">
        <v>315</v>
      </c>
      <c r="B75" s="166"/>
      <c r="C75" s="167"/>
      <c r="D75" s="168"/>
      <c r="E75" s="166"/>
      <c r="F75" s="169"/>
      <c r="G75" s="190"/>
      <c r="H75" s="171"/>
      <c r="I75" s="172"/>
      <c r="J75" s="173"/>
      <c r="K75" s="174"/>
      <c r="L75" s="55"/>
      <c r="M75" s="175"/>
      <c r="N75" s="172"/>
      <c r="O75" s="172"/>
      <c r="P75" s="192"/>
      <c r="Q75" s="192"/>
      <c r="R75" s="193"/>
      <c r="S75" s="193"/>
      <c r="T75" s="193"/>
      <c r="U75" s="193"/>
      <c r="V75" s="193"/>
      <c r="W75" s="193"/>
      <c r="X75" s="193"/>
      <c r="Y75" s="193"/>
    </row>
    <row r="76" spans="1:25" ht="13.5" thickBot="1">
      <c r="A76" s="179"/>
      <c r="B76" s="166"/>
      <c r="C76" s="167"/>
      <c r="D76" s="168"/>
      <c r="E76" s="166"/>
      <c r="F76" s="169"/>
      <c r="G76" s="188"/>
      <c r="H76" s="171"/>
      <c r="I76" s="172"/>
      <c r="J76" s="173"/>
      <c r="K76" s="174"/>
      <c r="L76" s="55"/>
      <c r="M76" s="175"/>
      <c r="N76" s="172"/>
      <c r="O76" s="172"/>
      <c r="P76" s="192"/>
      <c r="Q76" s="192"/>
      <c r="R76" s="193"/>
      <c r="S76" s="193"/>
      <c r="T76" s="193"/>
      <c r="U76" s="193"/>
      <c r="V76" s="193"/>
      <c r="W76" s="193"/>
      <c r="X76" s="193"/>
      <c r="Y76" s="193"/>
    </row>
    <row r="77" spans="1:25" ht="15">
      <c r="A77" s="180" t="s">
        <v>282</v>
      </c>
      <c r="B77" s="181"/>
      <c r="C77" s="182" t="s">
        <v>283</v>
      </c>
      <c r="D77" s="185" t="s">
        <v>284</v>
      </c>
      <c r="E77" s="184" t="s">
        <v>285</v>
      </c>
      <c r="F77" s="185" t="s">
        <v>286</v>
      </c>
      <c r="G77" s="220" t="s">
        <v>346</v>
      </c>
      <c r="H77" s="185" t="s">
        <v>286</v>
      </c>
      <c r="I77" s="186" t="s">
        <v>287</v>
      </c>
      <c r="J77" s="185" t="s">
        <v>284</v>
      </c>
      <c r="K77" s="184" t="s">
        <v>285</v>
      </c>
      <c r="L77" s="185" t="s">
        <v>286</v>
      </c>
      <c r="M77" s="186" t="s">
        <v>287</v>
      </c>
      <c r="N77" s="185" t="s">
        <v>286</v>
      </c>
      <c r="O77" s="186" t="s">
        <v>287</v>
      </c>
      <c r="P77" s="192"/>
      <c r="Q77" s="192"/>
      <c r="R77" s="193"/>
      <c r="S77" s="193"/>
      <c r="T77" s="193"/>
      <c r="U77" s="193"/>
      <c r="V77" s="193"/>
      <c r="W77" s="193"/>
      <c r="X77" s="193"/>
      <c r="Y77" s="193"/>
    </row>
    <row r="78" spans="1:26" ht="13.5">
      <c r="A78" s="82"/>
      <c r="B78" s="68"/>
      <c r="C78" s="72"/>
      <c r="D78" s="55"/>
      <c r="E78" s="53"/>
      <c r="F78" s="55"/>
      <c r="G78" s="188"/>
      <c r="H78" s="171"/>
      <c r="I78" s="172"/>
      <c r="J78" s="55"/>
      <c r="K78" s="53"/>
      <c r="L78" s="55"/>
      <c r="M78" s="188"/>
      <c r="N78" s="172"/>
      <c r="O78" s="172"/>
      <c r="P78" s="192"/>
      <c r="Q78" s="192"/>
      <c r="R78" s="178" t="s">
        <v>303</v>
      </c>
      <c r="S78" s="178" t="s">
        <v>304</v>
      </c>
      <c r="T78" s="178" t="s">
        <v>305</v>
      </c>
      <c r="U78" s="178" t="s">
        <v>306</v>
      </c>
      <c r="V78" s="178" t="s">
        <v>307</v>
      </c>
      <c r="W78" s="178" t="s">
        <v>308</v>
      </c>
      <c r="X78" s="193"/>
      <c r="Y78" s="193"/>
      <c r="Z78" s="178" t="s">
        <v>304</v>
      </c>
    </row>
    <row r="79" spans="1:25" ht="76.5">
      <c r="A79" s="81">
        <f>SUM(A76,1)</f>
        <v>1</v>
      </c>
      <c r="B79" s="53"/>
      <c r="C79" s="526" t="s">
        <v>231</v>
      </c>
      <c r="D79" s="55">
        <v>3950</v>
      </c>
      <c r="E79" s="53" t="s">
        <v>310</v>
      </c>
      <c r="F79" s="195"/>
      <c r="G79" s="190">
        <f>D79*F79</f>
        <v>0</v>
      </c>
      <c r="H79" s="171"/>
      <c r="I79" s="172"/>
      <c r="J79" s="211">
        <v>232</v>
      </c>
      <c r="K79" s="53" t="s">
        <v>310</v>
      </c>
      <c r="L79" s="173">
        <v>16</v>
      </c>
      <c r="M79" s="188">
        <f>PRODUCT(J79,L79)</f>
        <v>3712</v>
      </c>
      <c r="N79" s="172"/>
      <c r="O79" s="172"/>
      <c r="P79" s="192">
        <f>SUM(R79,S79,U79,X79,W79)</f>
        <v>1228</v>
      </c>
      <c r="Q79" s="192">
        <f>SUM(T79,V79,Y79)</f>
        <v>232</v>
      </c>
      <c r="R79" s="193">
        <v>912</v>
      </c>
      <c r="S79" s="194">
        <v>196</v>
      </c>
      <c r="T79" s="193">
        <v>143</v>
      </c>
      <c r="U79" s="193">
        <v>59</v>
      </c>
      <c r="V79" s="193">
        <v>89</v>
      </c>
      <c r="W79" s="193">
        <v>38</v>
      </c>
      <c r="X79" s="193">
        <v>23</v>
      </c>
      <c r="Y79" s="193"/>
    </row>
    <row r="80" spans="1:25" ht="12.75">
      <c r="A80" s="81"/>
      <c r="B80" s="53"/>
      <c r="C80" s="54"/>
      <c r="D80" s="55"/>
      <c r="E80" s="53"/>
      <c r="F80" s="195"/>
      <c r="G80" s="190"/>
      <c r="H80" s="171"/>
      <c r="I80" s="172"/>
      <c r="J80" s="55"/>
      <c r="K80" s="53"/>
      <c r="L80" s="173"/>
      <c r="M80" s="188"/>
      <c r="N80" s="172"/>
      <c r="O80" s="172"/>
      <c r="P80" s="192"/>
      <c r="Q80" s="192"/>
      <c r="R80" s="193"/>
      <c r="S80" s="193"/>
      <c r="T80" s="193"/>
      <c r="U80" s="193"/>
      <c r="V80" s="193"/>
      <c r="W80" s="193"/>
      <c r="X80" s="193"/>
      <c r="Y80" s="193"/>
    </row>
    <row r="81" spans="1:39" ht="38.25">
      <c r="A81" s="81">
        <f>SUM(A79,1)</f>
        <v>2</v>
      </c>
      <c r="B81" s="53"/>
      <c r="C81" s="54" t="s">
        <v>316</v>
      </c>
      <c r="D81" s="55">
        <v>5814</v>
      </c>
      <c r="E81" s="53" t="s">
        <v>297</v>
      </c>
      <c r="F81" s="195"/>
      <c r="G81" s="190">
        <f>D81*F81</f>
        <v>0</v>
      </c>
      <c r="H81" s="171"/>
      <c r="I81" s="172"/>
      <c r="J81" s="211">
        <v>814</v>
      </c>
      <c r="K81" s="53" t="s">
        <v>297</v>
      </c>
      <c r="L81" s="173">
        <v>19</v>
      </c>
      <c r="M81" s="188">
        <f>PRODUCT(J81,L81)</f>
        <v>15466</v>
      </c>
      <c r="N81" s="172"/>
      <c r="O81" s="172"/>
      <c r="P81" s="192">
        <f>SUM(R81,S81,U81,X81,W81)</f>
        <v>4698</v>
      </c>
      <c r="Q81" s="192">
        <f>SUM(T81,V81,Y81)</f>
        <v>814</v>
      </c>
      <c r="R81" s="193">
        <v>3350</v>
      </c>
      <c r="S81" s="194">
        <v>719</v>
      </c>
      <c r="T81" s="193">
        <v>571</v>
      </c>
      <c r="U81" s="193">
        <v>409</v>
      </c>
      <c r="V81" s="193">
        <v>243</v>
      </c>
      <c r="W81" s="193">
        <v>220</v>
      </c>
      <c r="X81" s="193"/>
      <c r="Y81" s="193"/>
      <c r="AL81" s="405">
        <v>5000</v>
      </c>
      <c r="AM81" s="405" t="s">
        <v>217</v>
      </c>
    </row>
    <row r="82" spans="1:25" ht="12.75">
      <c r="A82" s="81"/>
      <c r="B82" s="53"/>
      <c r="C82" s="54"/>
      <c r="D82" s="55"/>
      <c r="E82" s="53"/>
      <c r="F82" s="195"/>
      <c r="G82" s="188"/>
      <c r="H82" s="171"/>
      <c r="I82" s="172"/>
      <c r="J82" s="55"/>
      <c r="K82" s="53"/>
      <c r="L82" s="173"/>
      <c r="M82" s="188"/>
      <c r="N82" s="172"/>
      <c r="O82" s="172"/>
      <c r="P82" s="192"/>
      <c r="Q82" s="192"/>
      <c r="R82" s="193"/>
      <c r="S82" s="193"/>
      <c r="T82" s="193"/>
      <c r="U82" s="193"/>
      <c r="V82" s="193"/>
      <c r="W82" s="193"/>
      <c r="X82" s="193"/>
      <c r="Y82" s="193"/>
    </row>
    <row r="83" spans="1:39" ht="89.25">
      <c r="A83" s="81">
        <f>SUM(A81,1)</f>
        <v>3</v>
      </c>
      <c r="B83" s="53"/>
      <c r="C83" s="54" t="s">
        <v>230</v>
      </c>
      <c r="D83" s="55">
        <v>5814</v>
      </c>
      <c r="E83" s="53" t="s">
        <v>297</v>
      </c>
      <c r="F83" s="195"/>
      <c r="G83" s="190">
        <f>D83*F83</f>
        <v>0</v>
      </c>
      <c r="H83" s="171"/>
      <c r="I83" s="172"/>
      <c r="J83" s="211">
        <v>814</v>
      </c>
      <c r="K83" s="53" t="s">
        <v>297</v>
      </c>
      <c r="L83" s="173">
        <v>8</v>
      </c>
      <c r="M83" s="188">
        <f>PRODUCT(J83,L83)</f>
        <v>6512</v>
      </c>
      <c r="N83" s="172"/>
      <c r="O83" s="172"/>
      <c r="P83" s="192">
        <f>SUM(R83,S83,U83,X83,W83)</f>
        <v>0</v>
      </c>
      <c r="Q83" s="192">
        <f>SUM(T83,V83,Y83)</f>
        <v>0</v>
      </c>
      <c r="R83" s="193"/>
      <c r="S83" s="194"/>
      <c r="T83" s="193"/>
      <c r="U83" s="193"/>
      <c r="V83" s="193"/>
      <c r="W83" s="193"/>
      <c r="X83" s="193"/>
      <c r="Y83" s="193"/>
      <c r="AL83" s="405">
        <v>5000</v>
      </c>
      <c r="AM83" s="405" t="s">
        <v>217</v>
      </c>
    </row>
    <row r="84" spans="1:25" ht="12.75">
      <c r="A84" s="81"/>
      <c r="B84" s="53"/>
      <c r="C84" s="54"/>
      <c r="D84" s="55"/>
      <c r="E84" s="53"/>
      <c r="F84" s="195"/>
      <c r="G84" s="188"/>
      <c r="H84" s="171"/>
      <c r="I84" s="172"/>
      <c r="J84" s="55"/>
      <c r="K84" s="53"/>
      <c r="L84" s="173"/>
      <c r="M84" s="188"/>
      <c r="N84" s="172"/>
      <c r="O84" s="172"/>
      <c r="R84" s="193"/>
      <c r="S84" s="193"/>
      <c r="T84" s="193"/>
      <c r="U84" s="193"/>
      <c r="V84" s="193"/>
      <c r="W84" s="193"/>
      <c r="X84" s="193"/>
      <c r="Y84" s="193"/>
    </row>
    <row r="85" spans="1:39" ht="51">
      <c r="A85" s="81">
        <f>SUM(A83,1)</f>
        <v>4</v>
      </c>
      <c r="B85" s="53"/>
      <c r="C85" s="54" t="s">
        <v>479</v>
      </c>
      <c r="D85" s="55">
        <v>1082</v>
      </c>
      <c r="E85" s="53" t="s">
        <v>297</v>
      </c>
      <c r="F85" s="195"/>
      <c r="G85" s="190">
        <f>D85*F85</f>
        <v>0</v>
      </c>
      <c r="H85" s="171"/>
      <c r="I85" s="172"/>
      <c r="J85" s="211">
        <v>82</v>
      </c>
      <c r="K85" s="53" t="s">
        <v>297</v>
      </c>
      <c r="L85" s="173">
        <v>8</v>
      </c>
      <c r="M85" s="188">
        <f>PRODUCT(J85,L85)</f>
        <v>656</v>
      </c>
      <c r="N85" s="172"/>
      <c r="O85" s="172"/>
      <c r="P85" s="192">
        <f>SUM(R85,S85,U85,X85,W85)</f>
        <v>903</v>
      </c>
      <c r="Q85" s="192">
        <f>SUM(T85,V85,Y85)</f>
        <v>82</v>
      </c>
      <c r="R85" s="193">
        <v>520</v>
      </c>
      <c r="S85" s="194">
        <v>245</v>
      </c>
      <c r="T85" s="193">
        <v>65</v>
      </c>
      <c r="U85" s="193">
        <v>63</v>
      </c>
      <c r="V85" s="193">
        <v>17</v>
      </c>
      <c r="W85" s="193">
        <v>75</v>
      </c>
      <c r="X85" s="193"/>
      <c r="Y85" s="193"/>
      <c r="AL85" s="405">
        <v>1000</v>
      </c>
      <c r="AM85" s="405" t="s">
        <v>217</v>
      </c>
    </row>
    <row r="86" spans="1:25" ht="12.75">
      <c r="A86" s="81"/>
      <c r="B86" s="53"/>
      <c r="C86" s="54"/>
      <c r="D86" s="55"/>
      <c r="E86" s="53"/>
      <c r="F86" s="170"/>
      <c r="G86" s="188"/>
      <c r="H86" s="171"/>
      <c r="I86" s="172"/>
      <c r="J86" s="55"/>
      <c r="K86" s="53"/>
      <c r="L86" s="173"/>
      <c r="M86" s="188"/>
      <c r="N86" s="172"/>
      <c r="O86" s="172"/>
      <c r="R86" s="193"/>
      <c r="S86" s="193"/>
      <c r="T86" s="193"/>
      <c r="U86" s="193"/>
      <c r="V86" s="193"/>
      <c r="W86" s="193"/>
      <c r="X86" s="193"/>
      <c r="Y86" s="193"/>
    </row>
    <row r="87" spans="1:39" ht="38.25">
      <c r="A87" s="81">
        <f>SUM(A85,1)</f>
        <v>5</v>
      </c>
      <c r="B87" s="53"/>
      <c r="C87" s="54" t="s">
        <v>317</v>
      </c>
      <c r="D87" s="55">
        <v>1279</v>
      </c>
      <c r="E87" s="53" t="s">
        <v>299</v>
      </c>
      <c r="F87" s="195"/>
      <c r="G87" s="190">
        <f>D87*F87</f>
        <v>0</v>
      </c>
      <c r="H87" s="171"/>
      <c r="I87" s="172"/>
      <c r="J87" s="211">
        <v>119</v>
      </c>
      <c r="K87" s="53" t="s">
        <v>299</v>
      </c>
      <c r="L87" s="173">
        <v>16.8</v>
      </c>
      <c r="M87" s="188">
        <f>PRODUCT(J87,L87)</f>
        <v>1999.2</v>
      </c>
      <c r="N87" s="172"/>
      <c r="O87" s="172"/>
      <c r="P87" s="192">
        <f>SUM(R87,S87,U87,X87,W87)</f>
        <v>1127</v>
      </c>
      <c r="Q87" s="192">
        <f>SUM(T87,V87,Y87)</f>
        <v>119</v>
      </c>
      <c r="R87" s="193">
        <v>722.5</v>
      </c>
      <c r="S87" s="194">
        <v>238</v>
      </c>
      <c r="T87" s="193">
        <v>72</v>
      </c>
      <c r="U87" s="193">
        <v>138.5</v>
      </c>
      <c r="V87" s="193">
        <v>47</v>
      </c>
      <c r="W87" s="193">
        <v>28</v>
      </c>
      <c r="X87" s="193"/>
      <c r="Y87" s="193"/>
      <c r="AL87" s="405">
        <v>1160</v>
      </c>
      <c r="AM87" s="405" t="s">
        <v>217</v>
      </c>
    </row>
    <row r="88" spans="1:25" ht="12.75">
      <c r="A88" s="81"/>
      <c r="B88" s="53"/>
      <c r="C88" s="54"/>
      <c r="D88" s="55"/>
      <c r="E88" s="53"/>
      <c r="F88" s="195"/>
      <c r="G88" s="188"/>
      <c r="H88" s="171"/>
      <c r="I88" s="172"/>
      <c r="J88" s="55"/>
      <c r="K88" s="53"/>
      <c r="L88" s="173"/>
      <c r="M88" s="188"/>
      <c r="N88" s="172"/>
      <c r="O88" s="172"/>
      <c r="R88" s="193"/>
      <c r="S88" s="193"/>
      <c r="T88" s="193"/>
      <c r="U88" s="193"/>
      <c r="V88" s="193"/>
      <c r="W88" s="193"/>
      <c r="X88" s="193"/>
      <c r="Y88" s="193"/>
    </row>
    <row r="89" spans="1:38" ht="38.25">
      <c r="A89" s="81">
        <f>SUM(A87,1)</f>
        <v>6</v>
      </c>
      <c r="B89" s="53"/>
      <c r="C89" s="54" t="s">
        <v>318</v>
      </c>
      <c r="D89" s="55">
        <v>700</v>
      </c>
      <c r="E89" s="53" t="s">
        <v>299</v>
      </c>
      <c r="F89" s="195"/>
      <c r="G89" s="190">
        <f>D89*F89</f>
        <v>0</v>
      </c>
      <c r="H89" s="171"/>
      <c r="I89" s="172"/>
      <c r="J89" s="211">
        <v>98</v>
      </c>
      <c r="K89" s="53" t="s">
        <v>299</v>
      </c>
      <c r="L89" s="173">
        <v>12.7</v>
      </c>
      <c r="M89" s="188">
        <f>PRODUCT(J89,L89)</f>
        <v>1244.6</v>
      </c>
      <c r="N89" s="172"/>
      <c r="O89" s="172"/>
      <c r="P89" s="192">
        <f>SUM(R89,S89,U89,X89,W89)</f>
        <v>449.5</v>
      </c>
      <c r="Q89" s="192">
        <f>SUM(T89,V89,Y89)</f>
        <v>98</v>
      </c>
      <c r="R89" s="193">
        <v>265</v>
      </c>
      <c r="S89" s="194">
        <v>149</v>
      </c>
      <c r="T89" s="193">
        <v>46</v>
      </c>
      <c r="U89" s="193">
        <v>21</v>
      </c>
      <c r="V89" s="193">
        <v>52</v>
      </c>
      <c r="W89" s="193">
        <v>14.5</v>
      </c>
      <c r="X89" s="193"/>
      <c r="Y89" s="193"/>
      <c r="AL89" s="406" t="s">
        <v>210</v>
      </c>
    </row>
    <row r="90" spans="1:25" ht="12.75">
      <c r="A90" s="81"/>
      <c r="B90" s="53"/>
      <c r="C90" s="54"/>
      <c r="D90" s="55"/>
      <c r="E90" s="53"/>
      <c r="F90" s="195"/>
      <c r="G90" s="188"/>
      <c r="H90" s="171"/>
      <c r="I90" s="172"/>
      <c r="J90" s="55"/>
      <c r="K90" s="53"/>
      <c r="L90" s="173"/>
      <c r="M90" s="188"/>
      <c r="N90" s="172"/>
      <c r="O90" s="172"/>
      <c r="R90" s="193"/>
      <c r="S90" s="193"/>
      <c r="T90" s="193"/>
      <c r="U90" s="193"/>
      <c r="V90" s="193"/>
      <c r="W90" s="193"/>
      <c r="X90" s="193"/>
      <c r="Y90" s="193"/>
    </row>
    <row r="91" spans="1:25" ht="25.5">
      <c r="A91" s="81">
        <f>SUM(A89,1)</f>
        <v>7</v>
      </c>
      <c r="B91" s="53"/>
      <c r="C91" s="54" t="s">
        <v>319</v>
      </c>
      <c r="D91" s="55">
        <v>318.5</v>
      </c>
      <c r="E91" s="53" t="s">
        <v>299</v>
      </c>
      <c r="F91" s="195"/>
      <c r="G91" s="190">
        <f>D91*F91</f>
        <v>0</v>
      </c>
      <c r="H91" s="171"/>
      <c r="I91" s="172"/>
      <c r="J91" s="211">
        <v>124.5</v>
      </c>
      <c r="K91" s="53" t="s">
        <v>299</v>
      </c>
      <c r="L91" s="173">
        <v>2.5</v>
      </c>
      <c r="M91" s="188">
        <f>PRODUCT(J91,L91)</f>
        <v>311.25</v>
      </c>
      <c r="N91" s="172"/>
      <c r="O91" s="172"/>
      <c r="P91" s="192">
        <f>SUM(R91,S91,U91,X91,W91)</f>
        <v>168</v>
      </c>
      <c r="Q91" s="192">
        <f>SUM(T91,V91,Y91)</f>
        <v>124.5</v>
      </c>
      <c r="R91" s="193">
        <v>37.5</v>
      </c>
      <c r="S91" s="194">
        <v>49</v>
      </c>
      <c r="T91" s="193">
        <v>112</v>
      </c>
      <c r="U91" s="193">
        <v>39</v>
      </c>
      <c r="V91" s="193">
        <v>12.5</v>
      </c>
      <c r="W91" s="193">
        <v>42.5</v>
      </c>
      <c r="X91" s="193"/>
      <c r="Y91" s="193"/>
    </row>
    <row r="92" spans="1:25" ht="12.75">
      <c r="A92" s="81"/>
      <c r="B92" s="53"/>
      <c r="C92" s="54"/>
      <c r="D92" s="55"/>
      <c r="E92" s="53"/>
      <c r="F92" s="195"/>
      <c r="G92" s="188"/>
      <c r="H92" s="171"/>
      <c r="I92" s="172"/>
      <c r="J92" s="55"/>
      <c r="K92" s="53"/>
      <c r="L92" s="173"/>
      <c r="M92" s="188"/>
      <c r="N92" s="172"/>
      <c r="O92" s="172"/>
      <c r="P92" s="192"/>
      <c r="Q92" s="192"/>
      <c r="R92" s="193"/>
      <c r="S92" s="193"/>
      <c r="T92" s="193"/>
      <c r="U92" s="193"/>
      <c r="V92" s="193"/>
      <c r="W92" s="193"/>
      <c r="X92" s="193"/>
      <c r="Y92" s="193"/>
    </row>
    <row r="93" spans="1:25" ht="38.25">
      <c r="A93" s="81">
        <f>SUM(A91,1)</f>
        <v>8</v>
      </c>
      <c r="B93" s="53"/>
      <c r="C93" s="54" t="s">
        <v>320</v>
      </c>
      <c r="D93" s="55">
        <v>76</v>
      </c>
      <c r="E93" s="53" t="s">
        <v>297</v>
      </c>
      <c r="F93" s="195"/>
      <c r="G93" s="190">
        <f>D93*F93</f>
        <v>0</v>
      </c>
      <c r="H93" s="171"/>
      <c r="I93" s="172"/>
      <c r="J93" s="211">
        <v>0</v>
      </c>
      <c r="K93" s="53" t="s">
        <v>297</v>
      </c>
      <c r="L93" s="173"/>
      <c r="M93" s="188">
        <f>PRODUCT(J93,L93)</f>
        <v>0</v>
      </c>
      <c r="N93" s="172"/>
      <c r="O93" s="172"/>
      <c r="P93" s="192">
        <f>SUM(R93,S93,U93,X93,W93)</f>
        <v>76</v>
      </c>
      <c r="Q93" s="192">
        <f>SUM(T93,V93,Y93)</f>
        <v>0</v>
      </c>
      <c r="R93" s="193"/>
      <c r="S93" s="194">
        <v>76</v>
      </c>
      <c r="T93" s="193"/>
      <c r="U93" s="193"/>
      <c r="V93" s="193"/>
      <c r="W93" s="193"/>
      <c r="X93" s="193"/>
      <c r="Y93" s="193"/>
    </row>
    <row r="94" spans="1:25" ht="12.75">
      <c r="A94" s="81"/>
      <c r="B94" s="53"/>
      <c r="C94" s="54"/>
      <c r="D94" s="55"/>
      <c r="E94" s="53"/>
      <c r="F94" s="195"/>
      <c r="G94" s="188"/>
      <c r="H94" s="171"/>
      <c r="I94" s="172"/>
      <c r="J94" s="55"/>
      <c r="K94" s="53"/>
      <c r="L94" s="173"/>
      <c r="M94" s="188"/>
      <c r="N94" s="172"/>
      <c r="O94" s="172"/>
      <c r="P94" s="192"/>
      <c r="Q94" s="192"/>
      <c r="R94" s="193"/>
      <c r="S94" s="193"/>
      <c r="T94" s="193"/>
      <c r="U94" s="193"/>
      <c r="V94" s="193"/>
      <c r="W94" s="193"/>
      <c r="X94" s="193"/>
      <c r="Y94" s="193"/>
    </row>
    <row r="95" spans="1:25" ht="12.75">
      <c r="A95" s="81">
        <f>SUM(A93,1)</f>
        <v>9</v>
      </c>
      <c r="B95" s="53"/>
      <c r="C95" s="54" t="s">
        <v>321</v>
      </c>
      <c r="D95" s="55">
        <v>56</v>
      </c>
      <c r="E95" s="53" t="s">
        <v>299</v>
      </c>
      <c r="F95" s="195"/>
      <c r="G95" s="190">
        <f>D95*F95</f>
        <v>0</v>
      </c>
      <c r="H95" s="171"/>
      <c r="I95" s="172"/>
      <c r="J95" s="211">
        <v>0</v>
      </c>
      <c r="K95" s="53" t="s">
        <v>299</v>
      </c>
      <c r="L95" s="173"/>
      <c r="M95" s="188">
        <f>PRODUCT(J95,L95)</f>
        <v>0</v>
      </c>
      <c r="N95" s="172"/>
      <c r="O95" s="172"/>
      <c r="P95" s="192">
        <f>SUM(R95,S95,U95,X95,W95)</f>
        <v>56</v>
      </c>
      <c r="Q95" s="192">
        <f>SUM(T95,V95,Y95)</f>
        <v>0</v>
      </c>
      <c r="R95" s="193">
        <v>8</v>
      </c>
      <c r="S95" s="194">
        <v>48</v>
      </c>
      <c r="T95" s="193"/>
      <c r="U95" s="193"/>
      <c r="V95" s="193"/>
      <c r="W95" s="193"/>
      <c r="X95" s="193"/>
      <c r="Y95" s="193"/>
    </row>
    <row r="96" spans="1:25" ht="12.75">
      <c r="A96" s="81"/>
      <c r="B96" s="53"/>
      <c r="C96" s="54"/>
      <c r="D96" s="55"/>
      <c r="E96" s="55"/>
      <c r="F96" s="188"/>
      <c r="G96" s="188"/>
      <c r="H96" s="55"/>
      <c r="I96" s="55"/>
      <c r="J96" s="55"/>
      <c r="K96" s="53"/>
      <c r="L96" s="173"/>
      <c r="M96" s="188"/>
      <c r="N96" s="172"/>
      <c r="O96" s="172"/>
      <c r="P96" s="192"/>
      <c r="Q96" s="192"/>
      <c r="R96" s="193"/>
      <c r="S96" s="194"/>
      <c r="T96" s="193"/>
      <c r="U96" s="193"/>
      <c r="V96" s="193"/>
      <c r="W96" s="193"/>
      <c r="X96" s="193"/>
      <c r="Y96" s="193"/>
    </row>
    <row r="97" spans="1:25" ht="51">
      <c r="A97" s="81">
        <f>SUM(A95,1)</f>
        <v>10</v>
      </c>
      <c r="B97" s="53"/>
      <c r="C97" s="54" t="s">
        <v>322</v>
      </c>
      <c r="D97" s="55">
        <v>3</v>
      </c>
      <c r="E97" s="53" t="s">
        <v>294</v>
      </c>
      <c r="F97" s="195"/>
      <c r="G97" s="190">
        <f>D97*F97</f>
        <v>0</v>
      </c>
      <c r="H97" s="171"/>
      <c r="I97" s="172"/>
      <c r="J97" s="211">
        <v>0</v>
      </c>
      <c r="K97" s="53" t="s">
        <v>294</v>
      </c>
      <c r="L97" s="173"/>
      <c r="M97" s="188"/>
      <c r="N97" s="172"/>
      <c r="O97" s="172"/>
      <c r="P97" s="192">
        <f>SUM(R97,S97,U97,X97,W97)</f>
        <v>3</v>
      </c>
      <c r="Q97" s="192">
        <f>SUM(T97,V97,Y97)</f>
        <v>0</v>
      </c>
      <c r="R97" s="193">
        <v>1</v>
      </c>
      <c r="S97" s="193">
        <v>2</v>
      </c>
      <c r="T97" s="193"/>
      <c r="U97" s="193"/>
      <c r="V97" s="193"/>
      <c r="W97" s="193"/>
      <c r="X97" s="193"/>
      <c r="Y97" s="193"/>
    </row>
    <row r="98" spans="1:25" ht="12.75">
      <c r="A98" s="81"/>
      <c r="B98" s="53"/>
      <c r="C98" s="215"/>
      <c r="D98" s="55"/>
      <c r="E98" s="53"/>
      <c r="F98" s="195"/>
      <c r="G98" s="188"/>
      <c r="H98" s="171"/>
      <c r="I98" s="172"/>
      <c r="J98" s="55"/>
      <c r="K98" s="53"/>
      <c r="L98" s="173"/>
      <c r="M98" s="188"/>
      <c r="N98" s="172"/>
      <c r="O98" s="172"/>
      <c r="P98" s="192"/>
      <c r="Q98" s="192"/>
      <c r="R98" s="193"/>
      <c r="S98" s="193"/>
      <c r="T98" s="193"/>
      <c r="U98" s="193"/>
      <c r="V98" s="193"/>
      <c r="W98" s="193"/>
      <c r="X98" s="193"/>
      <c r="Y98" s="193"/>
    </row>
    <row r="99" spans="1:25" ht="25.5">
      <c r="A99" s="81">
        <f>SUM(A97,1)</f>
        <v>11</v>
      </c>
      <c r="B99" s="53"/>
      <c r="C99" s="189" t="s">
        <v>323</v>
      </c>
      <c r="D99" s="55">
        <v>8292</v>
      </c>
      <c r="E99" s="53" t="s">
        <v>297</v>
      </c>
      <c r="F99" s="195"/>
      <c r="G99" s="190">
        <f>D99*F99</f>
        <v>0</v>
      </c>
      <c r="H99" s="171"/>
      <c r="I99" s="172"/>
      <c r="J99" s="211">
        <v>896</v>
      </c>
      <c r="K99" s="53" t="s">
        <v>297</v>
      </c>
      <c r="L99" s="173">
        <v>0.5</v>
      </c>
      <c r="M99" s="188">
        <f>PRODUCT(J99,L99)</f>
        <v>448</v>
      </c>
      <c r="N99" s="172"/>
      <c r="O99" s="172"/>
      <c r="P99" s="192">
        <f>SUM(R99,S99,U99,X99,W99)</f>
        <v>0</v>
      </c>
      <c r="Q99" s="192">
        <f>SUM(T99,V99,Y99)</f>
        <v>0</v>
      </c>
      <c r="R99" s="193"/>
      <c r="S99" s="194"/>
      <c r="T99" s="193"/>
      <c r="U99" s="193"/>
      <c r="V99" s="193"/>
      <c r="W99" s="193"/>
      <c r="X99" s="193"/>
      <c r="Y99" s="193"/>
    </row>
    <row r="100" spans="1:25" ht="12.75">
      <c r="A100" s="81"/>
      <c r="B100" s="53"/>
      <c r="C100" s="54"/>
      <c r="D100" s="55"/>
      <c r="E100" s="53"/>
      <c r="F100" s="55"/>
      <c r="G100" s="190"/>
      <c r="H100" s="171"/>
      <c r="I100" s="172"/>
      <c r="J100" s="55"/>
      <c r="K100" s="53"/>
      <c r="L100" s="55"/>
      <c r="M100" s="188"/>
      <c r="N100" s="172"/>
      <c r="O100" s="172"/>
      <c r="P100" s="192"/>
      <c r="Q100" s="192"/>
      <c r="R100" s="193"/>
      <c r="S100" s="193"/>
      <c r="T100" s="193"/>
      <c r="U100" s="193"/>
      <c r="V100" s="193"/>
      <c r="W100" s="193"/>
      <c r="X100" s="193"/>
      <c r="Y100" s="193"/>
    </row>
    <row r="101" spans="1:37" ht="14.25" thickBot="1">
      <c r="A101" s="197" t="s">
        <v>324</v>
      </c>
      <c r="B101" s="198"/>
      <c r="C101" s="199"/>
      <c r="D101" s="213"/>
      <c r="E101" s="201"/>
      <c r="F101" s="201"/>
      <c r="G101" s="438">
        <f>SUM(G79:G99)</f>
        <v>0</v>
      </c>
      <c r="H101" s="201"/>
      <c r="I101" s="201"/>
      <c r="J101" s="213"/>
      <c r="K101" s="201"/>
      <c r="L101" s="201"/>
      <c r="M101" s="214">
        <f>SUM(M79:M99)</f>
        <v>30349.05</v>
      </c>
      <c r="N101" s="201"/>
      <c r="O101" s="201"/>
      <c r="P101" s="192"/>
      <c r="Q101" s="192"/>
      <c r="R101" s="193"/>
      <c r="S101" s="193"/>
      <c r="T101" s="193"/>
      <c r="U101" s="193"/>
      <c r="V101" s="193"/>
      <c r="W101" s="193"/>
      <c r="X101" s="193"/>
      <c r="Y101" s="193"/>
      <c r="Z101" s="134"/>
      <c r="AA101" s="134"/>
      <c r="AB101" s="134"/>
      <c r="AC101" s="134"/>
      <c r="AD101" s="134"/>
      <c r="AE101" s="134"/>
      <c r="AF101" s="134"/>
      <c r="AG101" s="134"/>
      <c r="AH101" s="134"/>
      <c r="AI101" s="134"/>
      <c r="AJ101" s="134"/>
      <c r="AK101" s="134"/>
    </row>
    <row r="102" spans="1:25" ht="12.75">
      <c r="A102" s="179"/>
      <c r="B102" s="166"/>
      <c r="C102" s="167"/>
      <c r="D102" s="168"/>
      <c r="E102" s="166"/>
      <c r="F102" s="169"/>
      <c r="G102" s="190"/>
      <c r="H102" s="171"/>
      <c r="I102" s="172"/>
      <c r="J102" s="173"/>
      <c r="K102" s="174"/>
      <c r="L102" s="55"/>
      <c r="M102" s="175"/>
      <c r="N102" s="172"/>
      <c r="O102" s="172"/>
      <c r="P102" s="192"/>
      <c r="Q102" s="192"/>
      <c r="R102" s="193"/>
      <c r="S102" s="193"/>
      <c r="T102" s="193"/>
      <c r="U102" s="193"/>
      <c r="V102" s="193"/>
      <c r="W102" s="193"/>
      <c r="X102" s="193"/>
      <c r="Y102" s="193"/>
    </row>
    <row r="103" spans="1:25" ht="13.5">
      <c r="A103" s="165" t="s">
        <v>325</v>
      </c>
      <c r="B103" s="166"/>
      <c r="C103" s="167"/>
      <c r="D103" s="168"/>
      <c r="E103" s="166"/>
      <c r="F103" s="169"/>
      <c r="G103" s="190"/>
      <c r="H103" s="171"/>
      <c r="I103" s="172"/>
      <c r="J103" s="173"/>
      <c r="K103" s="174"/>
      <c r="L103" s="55"/>
      <c r="M103" s="175"/>
      <c r="N103" s="172"/>
      <c r="O103" s="172"/>
      <c r="P103" s="192"/>
      <c r="Q103" s="192"/>
      <c r="R103" s="193"/>
      <c r="S103" s="193"/>
      <c r="T103" s="193"/>
      <c r="U103" s="193"/>
      <c r="V103" s="193"/>
      <c r="W103" s="193"/>
      <c r="X103" s="193"/>
      <c r="Y103" s="193"/>
    </row>
    <row r="104" spans="1:25" ht="13.5" thickBot="1">
      <c r="A104" s="179"/>
      <c r="B104" s="166"/>
      <c r="C104" s="167"/>
      <c r="D104" s="168"/>
      <c r="E104" s="166"/>
      <c r="F104" s="169"/>
      <c r="G104" s="190"/>
      <c r="H104" s="171"/>
      <c r="I104" s="172"/>
      <c r="J104" s="173"/>
      <c r="K104" s="174"/>
      <c r="L104" s="55"/>
      <c r="M104" s="175"/>
      <c r="N104" s="172"/>
      <c r="O104" s="172"/>
      <c r="P104" s="192"/>
      <c r="Q104" s="192"/>
      <c r="R104" s="193"/>
      <c r="S104" s="193"/>
      <c r="T104" s="193"/>
      <c r="U104" s="193"/>
      <c r="V104" s="193"/>
      <c r="W104" s="193"/>
      <c r="X104" s="193"/>
      <c r="Y104" s="193"/>
    </row>
    <row r="105" spans="1:37" ht="15">
      <c r="A105" s="216" t="s">
        <v>282</v>
      </c>
      <c r="B105" s="217"/>
      <c r="C105" s="218" t="s">
        <v>283</v>
      </c>
      <c r="D105" s="185" t="s">
        <v>284</v>
      </c>
      <c r="E105" s="219" t="s">
        <v>285</v>
      </c>
      <c r="F105" s="185" t="s">
        <v>286</v>
      </c>
      <c r="G105" s="220" t="s">
        <v>346</v>
      </c>
      <c r="H105" s="185" t="s">
        <v>286</v>
      </c>
      <c r="I105" s="186" t="s">
        <v>287</v>
      </c>
      <c r="J105" s="183" t="s">
        <v>284</v>
      </c>
      <c r="K105" s="219" t="s">
        <v>285</v>
      </c>
      <c r="L105" s="183" t="s">
        <v>286</v>
      </c>
      <c r="M105" s="220" t="s">
        <v>287</v>
      </c>
      <c r="N105" s="185" t="s">
        <v>286</v>
      </c>
      <c r="O105" s="186" t="s">
        <v>287</v>
      </c>
      <c r="P105" s="192"/>
      <c r="Q105" s="192"/>
      <c r="R105" s="193"/>
      <c r="S105" s="193"/>
      <c r="T105" s="193"/>
      <c r="U105" s="193"/>
      <c r="V105" s="193"/>
      <c r="W105" s="193"/>
      <c r="X105" s="193"/>
      <c r="Y105" s="193"/>
      <c r="Z105" s="221"/>
      <c r="AA105" s="221"/>
      <c r="AB105" s="221"/>
      <c r="AC105" s="221"/>
      <c r="AD105" s="221"/>
      <c r="AE105" s="221"/>
      <c r="AF105" s="221"/>
      <c r="AG105" s="221"/>
      <c r="AH105" s="221"/>
      <c r="AI105" s="221"/>
      <c r="AJ105" s="221"/>
      <c r="AK105" s="221"/>
    </row>
    <row r="106" spans="1:25" ht="12.75">
      <c r="A106" s="179"/>
      <c r="B106" s="166"/>
      <c r="C106" s="167"/>
      <c r="D106" s="168"/>
      <c r="E106" s="166"/>
      <c r="F106" s="169"/>
      <c r="G106" s="190"/>
      <c r="H106" s="171"/>
      <c r="I106" s="172"/>
      <c r="J106" s="173"/>
      <c r="K106" s="174"/>
      <c r="L106" s="55"/>
      <c r="M106" s="175"/>
      <c r="N106" s="172"/>
      <c r="O106" s="172"/>
      <c r="P106" s="192"/>
      <c r="Q106" s="192"/>
      <c r="R106" s="193"/>
      <c r="S106" s="193"/>
      <c r="T106" s="193"/>
      <c r="U106" s="193"/>
      <c r="V106" s="193"/>
      <c r="W106" s="193"/>
      <c r="X106" s="193"/>
      <c r="Y106" s="193"/>
    </row>
    <row r="107" spans="1:39" s="397" customFormat="1" ht="76.5">
      <c r="A107" s="81">
        <v>1</v>
      </c>
      <c r="B107" s="166"/>
      <c r="C107" s="54" t="s">
        <v>326</v>
      </c>
      <c r="D107" s="394">
        <v>35</v>
      </c>
      <c r="E107" s="53" t="s">
        <v>297</v>
      </c>
      <c r="F107" s="171"/>
      <c r="G107" s="190">
        <f>D107*F107</f>
        <v>0</v>
      </c>
      <c r="H107" s="171"/>
      <c r="I107" s="172"/>
      <c r="J107" s="211">
        <v>35</v>
      </c>
      <c r="K107" s="53" t="s">
        <v>297</v>
      </c>
      <c r="L107" s="172"/>
      <c r="M107" s="188"/>
      <c r="N107" s="172"/>
      <c r="O107" s="172"/>
      <c r="P107" s="192">
        <f>SUM(R107,S107,U107,X107,W107)</f>
        <v>0</v>
      </c>
      <c r="Q107" s="192">
        <f>SUM(T107,V107,Y107)</f>
        <v>35</v>
      </c>
      <c r="R107" s="395"/>
      <c r="S107" s="396"/>
      <c r="T107" s="395"/>
      <c r="U107" s="395"/>
      <c r="V107" s="395">
        <v>35</v>
      </c>
      <c r="W107" s="395"/>
      <c r="X107" s="395"/>
      <c r="Y107" s="395"/>
      <c r="Z107" s="178"/>
      <c r="AA107" s="178"/>
      <c r="AB107" s="178"/>
      <c r="AC107" s="178"/>
      <c r="AD107" s="178"/>
      <c r="AE107" s="178"/>
      <c r="AF107" s="178"/>
      <c r="AG107" s="178"/>
      <c r="AH107" s="178"/>
      <c r="AI107" s="178"/>
      <c r="AJ107" s="178"/>
      <c r="AK107" s="178"/>
      <c r="AL107" s="405"/>
      <c r="AM107" s="405"/>
    </row>
    <row r="108" spans="1:39" s="397" customFormat="1" ht="12.75">
      <c r="A108" s="81"/>
      <c r="B108" s="166"/>
      <c r="C108" s="54"/>
      <c r="D108" s="55"/>
      <c r="E108" s="53"/>
      <c r="F108" s="171"/>
      <c r="G108" s="190"/>
      <c r="H108" s="171"/>
      <c r="I108" s="172"/>
      <c r="J108" s="55"/>
      <c r="K108" s="53"/>
      <c r="L108" s="172"/>
      <c r="M108" s="188"/>
      <c r="N108" s="172"/>
      <c r="O108" s="172"/>
      <c r="P108" s="192"/>
      <c r="Q108" s="192"/>
      <c r="R108" s="395"/>
      <c r="S108" s="396"/>
      <c r="T108" s="395"/>
      <c r="U108" s="395"/>
      <c r="V108" s="395"/>
      <c r="W108" s="395"/>
      <c r="X108" s="395"/>
      <c r="Y108" s="395"/>
      <c r="Z108" s="178"/>
      <c r="AA108" s="178"/>
      <c r="AB108" s="178"/>
      <c r="AC108" s="178"/>
      <c r="AD108" s="178"/>
      <c r="AE108" s="178"/>
      <c r="AF108" s="178"/>
      <c r="AG108" s="178"/>
      <c r="AH108" s="178"/>
      <c r="AI108" s="178"/>
      <c r="AJ108" s="178"/>
      <c r="AK108" s="178"/>
      <c r="AL108" s="405"/>
      <c r="AM108" s="405"/>
    </row>
    <row r="109" spans="1:39" s="397" customFormat="1" ht="38.25">
      <c r="A109" s="81">
        <v>1</v>
      </c>
      <c r="B109" s="166"/>
      <c r="C109" s="54" t="s">
        <v>327</v>
      </c>
      <c r="D109" s="55">
        <v>60</v>
      </c>
      <c r="E109" s="53" t="s">
        <v>297</v>
      </c>
      <c r="F109" s="195"/>
      <c r="G109" s="190">
        <f>D109*F109</f>
        <v>0</v>
      </c>
      <c r="H109" s="171"/>
      <c r="I109" s="172"/>
      <c r="J109" s="211">
        <v>0</v>
      </c>
      <c r="K109" s="53" t="s">
        <v>297</v>
      </c>
      <c r="L109" s="172"/>
      <c r="M109" s="188"/>
      <c r="N109" s="172"/>
      <c r="O109" s="172"/>
      <c r="P109" s="192">
        <f>SUM(R109,S109,U109,X109,W109)</f>
        <v>60</v>
      </c>
      <c r="Q109" s="192"/>
      <c r="R109" s="395">
        <v>60</v>
      </c>
      <c r="S109" s="396"/>
      <c r="T109" s="395"/>
      <c r="U109" s="395"/>
      <c r="V109" s="395"/>
      <c r="W109" s="395"/>
      <c r="X109" s="395"/>
      <c r="Y109" s="395"/>
      <c r="Z109" s="178"/>
      <c r="AA109" s="178"/>
      <c r="AB109" s="178"/>
      <c r="AC109" s="178"/>
      <c r="AD109" s="178"/>
      <c r="AE109" s="178"/>
      <c r="AF109" s="178"/>
      <c r="AG109" s="178"/>
      <c r="AH109" s="178"/>
      <c r="AI109" s="178"/>
      <c r="AJ109" s="178"/>
      <c r="AK109" s="178"/>
      <c r="AL109" s="405"/>
      <c r="AM109" s="405"/>
    </row>
    <row r="110" spans="1:39" s="397" customFormat="1" ht="12.75">
      <c r="A110" s="81"/>
      <c r="B110" s="166"/>
      <c r="C110" s="54"/>
      <c r="D110" s="55"/>
      <c r="E110" s="53"/>
      <c r="F110" s="195"/>
      <c r="G110" s="190"/>
      <c r="H110" s="171"/>
      <c r="I110" s="172"/>
      <c r="J110" s="55"/>
      <c r="K110" s="53"/>
      <c r="L110" s="172"/>
      <c r="M110" s="188"/>
      <c r="N110" s="172"/>
      <c r="O110" s="172"/>
      <c r="P110" s="192"/>
      <c r="Q110" s="192"/>
      <c r="R110" s="395"/>
      <c r="S110" s="395"/>
      <c r="T110" s="395"/>
      <c r="U110" s="395"/>
      <c r="V110" s="395"/>
      <c r="W110" s="395"/>
      <c r="X110" s="395"/>
      <c r="Y110" s="395"/>
      <c r="Z110" s="178"/>
      <c r="AA110" s="178"/>
      <c r="AB110" s="178"/>
      <c r="AC110" s="178"/>
      <c r="AD110" s="178"/>
      <c r="AE110" s="178"/>
      <c r="AF110" s="178"/>
      <c r="AG110" s="178"/>
      <c r="AH110" s="178"/>
      <c r="AI110" s="178"/>
      <c r="AJ110" s="178"/>
      <c r="AK110" s="178"/>
      <c r="AL110" s="405"/>
      <c r="AM110" s="405"/>
    </row>
    <row r="111" spans="1:39" s="397" customFormat="1" ht="51">
      <c r="A111" s="81">
        <f>SUM(A109,1)</f>
        <v>2</v>
      </c>
      <c r="B111" s="166"/>
      <c r="C111" s="54" t="s">
        <v>480</v>
      </c>
      <c r="D111" s="55">
        <v>30</v>
      </c>
      <c r="E111" s="53" t="s">
        <v>299</v>
      </c>
      <c r="F111" s="195"/>
      <c r="G111" s="190">
        <f>D111*F111</f>
        <v>0</v>
      </c>
      <c r="H111" s="171"/>
      <c r="I111" s="172"/>
      <c r="J111" s="211">
        <v>0</v>
      </c>
      <c r="K111" s="53" t="s">
        <v>299</v>
      </c>
      <c r="L111" s="172"/>
      <c r="M111" s="188">
        <f>PRODUCT(J111,L111)</f>
        <v>0</v>
      </c>
      <c r="N111" s="172"/>
      <c r="O111" s="172"/>
      <c r="P111" s="192">
        <f>SUM(R111,S111,U111,X111,W111)</f>
        <v>30</v>
      </c>
      <c r="Q111" s="192">
        <f>SUM(T111,V111,Y111)</f>
        <v>0</v>
      </c>
      <c r="R111" s="395">
        <v>30</v>
      </c>
      <c r="S111" s="396"/>
      <c r="T111" s="395"/>
      <c r="U111" s="395"/>
      <c r="V111" s="395"/>
      <c r="W111" s="395"/>
      <c r="X111" s="395"/>
      <c r="Y111" s="395"/>
      <c r="Z111" s="178"/>
      <c r="AA111" s="178"/>
      <c r="AB111" s="178"/>
      <c r="AC111" s="178"/>
      <c r="AD111" s="178"/>
      <c r="AE111" s="178"/>
      <c r="AF111" s="178"/>
      <c r="AG111" s="178"/>
      <c r="AH111" s="178"/>
      <c r="AI111" s="178"/>
      <c r="AJ111" s="178"/>
      <c r="AK111" s="178"/>
      <c r="AL111" s="405"/>
      <c r="AM111" s="405"/>
    </row>
    <row r="112" spans="1:25" ht="12.75">
      <c r="A112" s="179"/>
      <c r="B112" s="166"/>
      <c r="C112" s="167"/>
      <c r="D112" s="168"/>
      <c r="E112" s="166"/>
      <c r="F112" s="195"/>
      <c r="G112" s="190"/>
      <c r="H112" s="171"/>
      <c r="I112" s="172"/>
      <c r="J112" s="173"/>
      <c r="K112" s="174"/>
      <c r="L112" s="55"/>
      <c r="M112" s="175"/>
      <c r="N112" s="172"/>
      <c r="O112" s="172"/>
      <c r="P112" s="192"/>
      <c r="Q112" s="192"/>
      <c r="R112" s="193"/>
      <c r="S112" s="193"/>
      <c r="T112" s="193"/>
      <c r="U112" s="193"/>
      <c r="V112" s="193"/>
      <c r="W112" s="193"/>
      <c r="X112" s="193"/>
      <c r="Y112" s="193"/>
    </row>
    <row r="113" spans="1:37" ht="14.25" thickBot="1">
      <c r="A113" s="222" t="s">
        <v>328</v>
      </c>
      <c r="B113" s="223"/>
      <c r="C113" s="224"/>
      <c r="D113" s="200"/>
      <c r="E113" s="226"/>
      <c r="F113" s="201"/>
      <c r="G113" s="438">
        <f>SUM(G107:G111)</f>
        <v>0</v>
      </c>
      <c r="H113" s="201"/>
      <c r="I113" s="201"/>
      <c r="J113" s="225"/>
      <c r="K113" s="226"/>
      <c r="L113" s="226"/>
      <c r="M113" s="227">
        <f>SUM(M107:M111)</f>
        <v>0</v>
      </c>
      <c r="N113" s="201"/>
      <c r="O113" s="201"/>
      <c r="P113" s="192"/>
      <c r="Q113" s="192"/>
      <c r="R113" s="193"/>
      <c r="S113" s="194"/>
      <c r="T113" s="193"/>
      <c r="U113" s="193"/>
      <c r="V113" s="193"/>
      <c r="W113" s="193"/>
      <c r="X113" s="193"/>
      <c r="Y113" s="193"/>
      <c r="Z113" s="221"/>
      <c r="AA113" s="221"/>
      <c r="AB113" s="221"/>
      <c r="AC113" s="221"/>
      <c r="AD113" s="221"/>
      <c r="AE113" s="221"/>
      <c r="AF113" s="221"/>
      <c r="AG113" s="221"/>
      <c r="AH113" s="221"/>
      <c r="AI113" s="221"/>
      <c r="AJ113" s="221"/>
      <c r="AK113" s="221"/>
    </row>
    <row r="114" spans="1:25" ht="12.75">
      <c r="A114" s="179"/>
      <c r="B114" s="166"/>
      <c r="C114" s="167"/>
      <c r="D114" s="168"/>
      <c r="E114" s="166"/>
      <c r="F114" s="169"/>
      <c r="G114" s="190"/>
      <c r="H114" s="171"/>
      <c r="I114" s="172"/>
      <c r="J114" s="173"/>
      <c r="K114" s="174"/>
      <c r="L114" s="55"/>
      <c r="M114" s="175"/>
      <c r="N114" s="172"/>
      <c r="O114" s="172"/>
      <c r="P114" s="192"/>
      <c r="Q114" s="192"/>
      <c r="R114" s="193"/>
      <c r="S114" s="193"/>
      <c r="T114" s="193"/>
      <c r="U114" s="193"/>
      <c r="V114" s="193"/>
      <c r="W114" s="193"/>
      <c r="X114" s="193"/>
      <c r="Y114" s="193"/>
    </row>
    <row r="115" spans="1:25" ht="13.5">
      <c r="A115" s="165" t="s">
        <v>329</v>
      </c>
      <c r="B115" s="166"/>
      <c r="C115" s="167"/>
      <c r="D115" s="168"/>
      <c r="E115" s="166"/>
      <c r="F115" s="169"/>
      <c r="G115" s="190"/>
      <c r="H115" s="171"/>
      <c r="I115" s="172"/>
      <c r="J115" s="173"/>
      <c r="K115" s="174"/>
      <c r="L115" s="55"/>
      <c r="M115" s="175"/>
      <c r="N115" s="172"/>
      <c r="O115" s="172"/>
      <c r="P115" s="192"/>
      <c r="Q115" s="192"/>
      <c r="R115" s="193"/>
      <c r="S115" s="193"/>
      <c r="T115" s="193"/>
      <c r="U115" s="193"/>
      <c r="V115" s="193"/>
      <c r="W115" s="193"/>
      <c r="X115" s="193"/>
      <c r="Y115" s="193"/>
    </row>
    <row r="116" spans="1:25" ht="13.5" thickBot="1">
      <c r="A116" s="179"/>
      <c r="B116" s="166"/>
      <c r="C116" s="167"/>
      <c r="D116" s="168"/>
      <c r="E116" s="166"/>
      <c r="F116" s="169"/>
      <c r="G116" s="190"/>
      <c r="H116" s="171"/>
      <c r="I116" s="172"/>
      <c r="J116" s="173"/>
      <c r="K116" s="174"/>
      <c r="L116" s="55"/>
      <c r="M116" s="175"/>
      <c r="N116" s="172"/>
      <c r="O116" s="172"/>
      <c r="P116" s="192"/>
      <c r="Q116" s="192"/>
      <c r="R116" s="193"/>
      <c r="S116" s="193"/>
      <c r="T116" s="193"/>
      <c r="U116" s="193"/>
      <c r="V116" s="193"/>
      <c r="W116" s="193"/>
      <c r="X116" s="193"/>
      <c r="Y116" s="193"/>
    </row>
    <row r="117" spans="1:37" ht="15">
      <c r="A117" s="216" t="s">
        <v>282</v>
      </c>
      <c r="B117" s="217"/>
      <c r="C117" s="218" t="s">
        <v>283</v>
      </c>
      <c r="D117" s="185" t="s">
        <v>284</v>
      </c>
      <c r="E117" s="219" t="s">
        <v>285</v>
      </c>
      <c r="F117" s="185" t="s">
        <v>286</v>
      </c>
      <c r="G117" s="220" t="s">
        <v>346</v>
      </c>
      <c r="H117" s="185" t="s">
        <v>286</v>
      </c>
      <c r="I117" s="186" t="s">
        <v>287</v>
      </c>
      <c r="J117" s="183" t="s">
        <v>284</v>
      </c>
      <c r="K117" s="219" t="s">
        <v>285</v>
      </c>
      <c r="L117" s="183" t="s">
        <v>286</v>
      </c>
      <c r="M117" s="220" t="s">
        <v>287</v>
      </c>
      <c r="N117" s="185" t="s">
        <v>286</v>
      </c>
      <c r="O117" s="186" t="s">
        <v>287</v>
      </c>
      <c r="P117" s="192"/>
      <c r="Q117" s="192"/>
      <c r="R117" s="193"/>
      <c r="S117" s="193"/>
      <c r="T117" s="193"/>
      <c r="U117" s="193"/>
      <c r="V117" s="193"/>
      <c r="W117" s="193"/>
      <c r="X117" s="193"/>
      <c r="Y117" s="193"/>
      <c r="Z117" s="221"/>
      <c r="AA117" s="221"/>
      <c r="AB117" s="221"/>
      <c r="AC117" s="221"/>
      <c r="AD117" s="221"/>
      <c r="AE117" s="221"/>
      <c r="AF117" s="221"/>
      <c r="AG117" s="221"/>
      <c r="AH117" s="221"/>
      <c r="AI117" s="221"/>
      <c r="AJ117" s="221"/>
      <c r="AK117" s="221"/>
    </row>
    <row r="118" spans="1:25" ht="12.75">
      <c r="A118" s="179"/>
      <c r="B118" s="166"/>
      <c r="C118" s="167"/>
      <c r="D118" s="168"/>
      <c r="E118" s="166"/>
      <c r="F118" s="169"/>
      <c r="G118" s="190"/>
      <c r="H118" s="171"/>
      <c r="I118" s="172"/>
      <c r="J118" s="173"/>
      <c r="K118" s="174"/>
      <c r="L118" s="55"/>
      <c r="M118" s="175"/>
      <c r="N118" s="172"/>
      <c r="O118" s="172"/>
      <c r="P118" s="192"/>
      <c r="Q118" s="192"/>
      <c r="R118" s="193"/>
      <c r="S118" s="193"/>
      <c r="T118" s="193"/>
      <c r="U118" s="193"/>
      <c r="V118" s="193"/>
      <c r="W118" s="193"/>
      <c r="X118" s="193"/>
      <c r="Y118" s="193"/>
    </row>
    <row r="119" spans="1:25" ht="38.25">
      <c r="A119" s="179">
        <v>1</v>
      </c>
      <c r="B119" s="166"/>
      <c r="C119" s="167" t="s">
        <v>482</v>
      </c>
      <c r="D119" s="169">
        <v>300</v>
      </c>
      <c r="E119" s="166" t="s">
        <v>299</v>
      </c>
      <c r="F119" s="195"/>
      <c r="G119" s="190">
        <f>D119*F119</f>
        <v>0</v>
      </c>
      <c r="H119" s="171"/>
      <c r="I119" s="172"/>
      <c r="J119" s="211">
        <v>250</v>
      </c>
      <c r="K119" s="174" t="s">
        <v>299</v>
      </c>
      <c r="L119" s="55">
        <v>15</v>
      </c>
      <c r="M119" s="188">
        <f>PRODUCT(J119,L119)</f>
        <v>3750</v>
      </c>
      <c r="N119" s="172"/>
      <c r="O119" s="172"/>
      <c r="P119" s="192">
        <f>SUM(R119,S119,U119,X119,W119)</f>
        <v>966</v>
      </c>
      <c r="Q119" s="192">
        <f>SUM(T119,V119,Y119)</f>
        <v>222</v>
      </c>
      <c r="R119" s="193">
        <v>603</v>
      </c>
      <c r="S119" s="194">
        <v>175</v>
      </c>
      <c r="T119" s="193">
        <v>152</v>
      </c>
      <c r="U119" s="193">
        <v>123</v>
      </c>
      <c r="V119" s="193">
        <v>70</v>
      </c>
      <c r="W119" s="193">
        <v>65</v>
      </c>
      <c r="X119" s="193"/>
      <c r="Y119" s="193"/>
    </row>
    <row r="120" spans="1:25" ht="12.75">
      <c r="A120" s="179"/>
      <c r="B120" s="166"/>
      <c r="C120" s="167"/>
      <c r="D120" s="169"/>
      <c r="E120" s="166"/>
      <c r="F120" s="195"/>
      <c r="G120" s="190"/>
      <c r="H120" s="171"/>
      <c r="I120" s="172"/>
      <c r="J120" s="55"/>
      <c r="K120" s="174"/>
      <c r="L120" s="55"/>
      <c r="M120" s="188"/>
      <c r="N120" s="172"/>
      <c r="O120" s="172"/>
      <c r="P120" s="192"/>
      <c r="Q120" s="192"/>
      <c r="R120" s="193"/>
      <c r="S120" s="194"/>
      <c r="T120" s="193"/>
      <c r="U120" s="193"/>
      <c r="V120" s="193"/>
      <c r="W120" s="193"/>
      <c r="X120" s="193"/>
      <c r="Y120" s="193"/>
    </row>
    <row r="121" spans="1:25" ht="76.5">
      <c r="A121" s="81">
        <f>SUM(A119,1)</f>
        <v>2</v>
      </c>
      <c r="B121" s="166"/>
      <c r="C121" s="54" t="s">
        <v>481</v>
      </c>
      <c r="D121" s="55">
        <v>238</v>
      </c>
      <c r="E121" s="166" t="s">
        <v>299</v>
      </c>
      <c r="F121" s="195"/>
      <c r="G121" s="190">
        <f>D121*F121</f>
        <v>0</v>
      </c>
      <c r="H121" s="171"/>
      <c r="I121" s="172"/>
      <c r="J121" s="211">
        <v>0</v>
      </c>
      <c r="K121" s="174" t="s">
        <v>299</v>
      </c>
      <c r="L121" s="172"/>
      <c r="M121" s="188">
        <f>PRODUCT(J121,L121)</f>
        <v>0</v>
      </c>
      <c r="N121" s="172"/>
      <c r="O121" s="172"/>
      <c r="P121" s="192">
        <f>SUM(R121,S121,U121,X121,W121)</f>
        <v>238</v>
      </c>
      <c r="Q121" s="192">
        <f>SUM(T121,V121,Y121)</f>
        <v>0</v>
      </c>
      <c r="R121" s="193">
        <v>238</v>
      </c>
      <c r="S121" s="194"/>
      <c r="T121" s="193"/>
      <c r="U121" s="193"/>
      <c r="V121" s="193"/>
      <c r="W121" s="193"/>
      <c r="X121" s="193"/>
      <c r="Y121" s="193"/>
    </row>
    <row r="122" spans="1:25" ht="12.75">
      <c r="A122" s="179"/>
      <c r="B122" s="166"/>
      <c r="C122" s="167"/>
      <c r="D122" s="168"/>
      <c r="E122" s="166"/>
      <c r="F122" s="169"/>
      <c r="G122" s="190"/>
      <c r="H122" s="171"/>
      <c r="I122" s="172"/>
      <c r="J122" s="173"/>
      <c r="K122" s="174"/>
      <c r="L122" s="55"/>
      <c r="M122" s="175"/>
      <c r="N122" s="172"/>
      <c r="O122" s="172"/>
      <c r="R122" s="193"/>
      <c r="S122" s="193"/>
      <c r="T122" s="193"/>
      <c r="U122" s="193"/>
      <c r="V122" s="193"/>
      <c r="W122" s="193"/>
      <c r="X122" s="193"/>
      <c r="Y122" s="193"/>
    </row>
    <row r="123" spans="1:37" ht="14.25" thickBot="1">
      <c r="A123" s="222" t="s">
        <v>330</v>
      </c>
      <c r="B123" s="223"/>
      <c r="C123" s="224"/>
      <c r="D123" s="200"/>
      <c r="E123" s="226"/>
      <c r="F123" s="201"/>
      <c r="G123" s="438">
        <f>SUM(G119:G121)</f>
        <v>0</v>
      </c>
      <c r="H123" s="226"/>
      <c r="I123" s="226"/>
      <c r="J123" s="225"/>
      <c r="K123" s="226"/>
      <c r="L123" s="226"/>
      <c r="M123" s="227">
        <f>SUM(M119:M122)</f>
        <v>3750</v>
      </c>
      <c r="N123" s="226"/>
      <c r="O123" s="226"/>
      <c r="R123" s="193"/>
      <c r="S123" s="193"/>
      <c r="T123" s="193"/>
      <c r="U123" s="193"/>
      <c r="V123" s="193"/>
      <c r="W123" s="193"/>
      <c r="X123" s="193"/>
      <c r="Y123" s="193"/>
      <c r="Z123" s="221"/>
      <c r="AA123" s="221"/>
      <c r="AB123" s="221"/>
      <c r="AC123" s="221"/>
      <c r="AD123" s="221"/>
      <c r="AE123" s="221"/>
      <c r="AF123" s="221"/>
      <c r="AG123" s="221"/>
      <c r="AH123" s="221"/>
      <c r="AI123" s="221"/>
      <c r="AJ123" s="221"/>
      <c r="AK123" s="221"/>
    </row>
    <row r="124" spans="1:25" ht="12.75">
      <c r="A124" s="179"/>
      <c r="B124" s="166"/>
      <c r="C124" s="167"/>
      <c r="D124" s="168"/>
      <c r="E124" s="166"/>
      <c r="F124" s="169"/>
      <c r="G124" s="190"/>
      <c r="H124" s="171"/>
      <c r="I124" s="172"/>
      <c r="J124" s="173"/>
      <c r="K124" s="174"/>
      <c r="L124" s="55"/>
      <c r="M124" s="175"/>
      <c r="N124" s="172"/>
      <c r="O124" s="172"/>
      <c r="R124" s="193"/>
      <c r="S124" s="193"/>
      <c r="T124" s="193"/>
      <c r="U124" s="193"/>
      <c r="V124" s="193"/>
      <c r="W124" s="193"/>
      <c r="X124" s="193"/>
      <c r="Y124" s="193"/>
    </row>
    <row r="125" spans="1:25" ht="13.5">
      <c r="A125" s="165" t="s">
        <v>331</v>
      </c>
      <c r="B125" s="166"/>
      <c r="C125" s="167"/>
      <c r="D125" s="168"/>
      <c r="E125" s="166"/>
      <c r="F125" s="169"/>
      <c r="G125" s="190"/>
      <c r="H125" s="171"/>
      <c r="I125" s="172"/>
      <c r="J125" s="173"/>
      <c r="K125" s="174"/>
      <c r="L125" s="55"/>
      <c r="M125" s="175"/>
      <c r="N125" s="172"/>
      <c r="O125" s="172"/>
      <c r="P125" s="209"/>
      <c r="Q125" s="209"/>
      <c r="R125" s="210"/>
      <c r="S125" s="210"/>
      <c r="T125" s="210"/>
      <c r="U125" s="210"/>
      <c r="V125" s="210"/>
      <c r="W125" s="210"/>
      <c r="X125" s="210"/>
      <c r="Y125" s="193"/>
    </row>
    <row r="126" spans="1:25" ht="14.25" thickBot="1">
      <c r="A126" s="165"/>
      <c r="B126" s="166"/>
      <c r="C126" s="167"/>
      <c r="D126" s="168"/>
      <c r="E126" s="166"/>
      <c r="F126" s="169"/>
      <c r="G126" s="190"/>
      <c r="H126" s="171"/>
      <c r="I126" s="172"/>
      <c r="J126" s="173"/>
      <c r="K126" s="174"/>
      <c r="L126" s="55"/>
      <c r="M126" s="175"/>
      <c r="N126" s="172"/>
      <c r="O126" s="172"/>
      <c r="R126" s="193"/>
      <c r="S126" s="193"/>
      <c r="T126" s="193"/>
      <c r="U126" s="193"/>
      <c r="V126" s="193"/>
      <c r="W126" s="193"/>
      <c r="X126" s="193"/>
      <c r="Y126" s="193"/>
    </row>
    <row r="127" spans="1:25" ht="15">
      <c r="A127" s="180" t="s">
        <v>282</v>
      </c>
      <c r="B127" s="181"/>
      <c r="C127" s="182" t="s">
        <v>283</v>
      </c>
      <c r="D127" s="185" t="s">
        <v>284</v>
      </c>
      <c r="E127" s="184" t="s">
        <v>285</v>
      </c>
      <c r="F127" s="185" t="s">
        <v>286</v>
      </c>
      <c r="G127" s="220" t="s">
        <v>346</v>
      </c>
      <c r="H127" s="185" t="s">
        <v>286</v>
      </c>
      <c r="I127" s="186" t="s">
        <v>287</v>
      </c>
      <c r="J127" s="183" t="s">
        <v>284</v>
      </c>
      <c r="K127" s="184" t="s">
        <v>285</v>
      </c>
      <c r="L127" s="185" t="s">
        <v>286</v>
      </c>
      <c r="M127" s="186" t="s">
        <v>287</v>
      </c>
      <c r="N127" s="185" t="s">
        <v>286</v>
      </c>
      <c r="O127" s="186" t="s">
        <v>287</v>
      </c>
      <c r="P127" s="192"/>
      <c r="Q127" s="192"/>
      <c r="R127" s="193"/>
      <c r="S127" s="193"/>
      <c r="T127" s="193"/>
      <c r="U127" s="193"/>
      <c r="V127" s="193"/>
      <c r="W127" s="193"/>
      <c r="X127" s="193"/>
      <c r="Y127" s="193"/>
    </row>
    <row r="128" spans="1:25" ht="13.5">
      <c r="A128" s="165"/>
      <c r="B128" s="166"/>
      <c r="C128" s="167"/>
      <c r="D128" s="168"/>
      <c r="E128" s="166"/>
      <c r="F128" s="169"/>
      <c r="G128" s="190"/>
      <c r="H128" s="171"/>
      <c r="I128" s="172"/>
      <c r="J128" s="173"/>
      <c r="K128" s="174"/>
      <c r="L128" s="55"/>
      <c r="M128" s="175"/>
      <c r="N128" s="172"/>
      <c r="O128" s="172"/>
      <c r="P128" s="192"/>
      <c r="Q128" s="192"/>
      <c r="R128" s="193"/>
      <c r="S128" s="193"/>
      <c r="T128" s="193"/>
      <c r="U128" s="193"/>
      <c r="V128" s="193"/>
      <c r="W128" s="193"/>
      <c r="X128" s="193"/>
      <c r="Y128" s="193"/>
    </row>
    <row r="129" spans="1:25" ht="89.25">
      <c r="A129" s="179">
        <v>1</v>
      </c>
      <c r="B129" s="53"/>
      <c r="C129" s="54" t="s">
        <v>232</v>
      </c>
      <c r="D129" s="55">
        <v>1</v>
      </c>
      <c r="E129" s="53" t="s">
        <v>294</v>
      </c>
      <c r="F129" s="195"/>
      <c r="G129" s="190">
        <f>D129*F129</f>
        <v>0</v>
      </c>
      <c r="H129" s="171"/>
      <c r="I129" s="172"/>
      <c r="J129" s="211">
        <v>0</v>
      </c>
      <c r="K129" s="53" t="s">
        <v>294</v>
      </c>
      <c r="L129" s="173">
        <v>295</v>
      </c>
      <c r="M129" s="188">
        <f>PRODUCT(J129,L129)</f>
        <v>0</v>
      </c>
      <c r="N129" s="172"/>
      <c r="O129" s="172"/>
      <c r="P129" s="192">
        <f>SUM(R129,S129,U129,X129,W129)</f>
        <v>1</v>
      </c>
      <c r="Q129" s="192">
        <f>SUM(T129,V129,Y129)</f>
        <v>0</v>
      </c>
      <c r="R129" s="193">
        <v>1</v>
      </c>
      <c r="S129" s="194"/>
      <c r="T129" s="193"/>
      <c r="U129" s="193"/>
      <c r="V129" s="193"/>
      <c r="W129" s="193"/>
      <c r="X129" s="193"/>
      <c r="Y129" s="193"/>
    </row>
    <row r="130" spans="1:25" ht="12.75">
      <c r="A130" s="81"/>
      <c r="B130" s="53"/>
      <c r="C130" s="54"/>
      <c r="D130" s="55"/>
      <c r="E130" s="53"/>
      <c r="F130" s="195"/>
      <c r="G130" s="190"/>
      <c r="H130" s="171"/>
      <c r="I130" s="172"/>
      <c r="J130" s="55"/>
      <c r="K130" s="53"/>
      <c r="L130" s="173"/>
      <c r="M130" s="188"/>
      <c r="N130" s="172"/>
      <c r="O130" s="172"/>
      <c r="P130" s="192"/>
      <c r="Q130" s="192"/>
      <c r="R130" s="193"/>
      <c r="S130" s="193"/>
      <c r="T130" s="193"/>
      <c r="U130" s="193"/>
      <c r="V130" s="193"/>
      <c r="W130" s="193"/>
      <c r="X130" s="193"/>
      <c r="Y130" s="193"/>
    </row>
    <row r="131" spans="1:25" ht="89.25">
      <c r="A131" s="81">
        <f>SUM(A129,1)</f>
        <v>2</v>
      </c>
      <c r="B131" s="53"/>
      <c r="C131" s="54" t="s">
        <v>233</v>
      </c>
      <c r="D131" s="55">
        <v>6</v>
      </c>
      <c r="E131" s="53" t="s">
        <v>294</v>
      </c>
      <c r="F131" s="195"/>
      <c r="G131" s="190">
        <f>D131*F131</f>
        <v>0</v>
      </c>
      <c r="H131" s="171"/>
      <c r="I131" s="172"/>
      <c r="J131" s="211">
        <v>1</v>
      </c>
      <c r="K131" s="53" t="s">
        <v>294</v>
      </c>
      <c r="L131" s="173">
        <v>295</v>
      </c>
      <c r="M131" s="188">
        <f>PRODUCT(J131,L131)</f>
        <v>295</v>
      </c>
      <c r="N131" s="172"/>
      <c r="O131" s="172"/>
      <c r="P131" s="192">
        <f>SUM(R131,S131,U131,X131,W131)</f>
        <v>5</v>
      </c>
      <c r="Q131" s="192">
        <f>SUM(T131,V131,Y131)</f>
        <v>1</v>
      </c>
      <c r="R131" s="193">
        <v>3</v>
      </c>
      <c r="S131" s="194"/>
      <c r="T131" s="193"/>
      <c r="U131" s="193">
        <v>2</v>
      </c>
      <c r="V131" s="193">
        <v>1</v>
      </c>
      <c r="W131" s="193"/>
      <c r="X131" s="193"/>
      <c r="Y131" s="193"/>
    </row>
    <row r="132" spans="1:25" ht="12.75">
      <c r="A132" s="81"/>
      <c r="B132" s="53"/>
      <c r="C132" s="54"/>
      <c r="D132" s="55"/>
      <c r="E132" s="53"/>
      <c r="F132" s="195"/>
      <c r="G132" s="190"/>
      <c r="H132" s="171"/>
      <c r="I132" s="172"/>
      <c r="J132" s="55"/>
      <c r="K132" s="53"/>
      <c r="L132" s="173"/>
      <c r="M132" s="188"/>
      <c r="N132" s="172"/>
      <c r="O132" s="172"/>
      <c r="P132" s="192"/>
      <c r="Q132" s="192"/>
      <c r="R132" s="193"/>
      <c r="S132" s="193"/>
      <c r="T132" s="193"/>
      <c r="U132" s="193"/>
      <c r="V132" s="193"/>
      <c r="W132" s="193"/>
      <c r="X132" s="193"/>
      <c r="Y132" s="193"/>
    </row>
    <row r="133" spans="1:25" ht="89.25">
      <c r="A133" s="81">
        <f>SUM(A131,1)</f>
        <v>3</v>
      </c>
      <c r="B133" s="53"/>
      <c r="C133" s="54" t="s">
        <v>234</v>
      </c>
      <c r="D133" s="55">
        <v>11</v>
      </c>
      <c r="E133" s="53" t="s">
        <v>294</v>
      </c>
      <c r="F133" s="195"/>
      <c r="G133" s="190">
        <f>D133*F133</f>
        <v>0</v>
      </c>
      <c r="H133" s="171"/>
      <c r="I133" s="172"/>
      <c r="J133" s="211">
        <v>0</v>
      </c>
      <c r="K133" s="53" t="s">
        <v>294</v>
      </c>
      <c r="L133" s="173"/>
      <c r="M133" s="188">
        <f>PRODUCT(J133,L133)</f>
        <v>0</v>
      </c>
      <c r="N133" s="172"/>
      <c r="O133" s="172"/>
      <c r="P133" s="192">
        <f>SUM(R133,S133,U133,X133,W133)</f>
        <v>7</v>
      </c>
      <c r="Q133" s="192">
        <f>SUM(T133,V133,Y133)</f>
        <v>0</v>
      </c>
      <c r="R133" s="193">
        <v>4</v>
      </c>
      <c r="S133" s="194">
        <v>3</v>
      </c>
      <c r="T133" s="193"/>
      <c r="U133" s="193"/>
      <c r="V133" s="193"/>
      <c r="W133" s="193"/>
      <c r="X133" s="193"/>
      <c r="Y133" s="193"/>
    </row>
    <row r="134" spans="1:25" ht="12.75">
      <c r="A134" s="81"/>
      <c r="B134" s="53"/>
      <c r="C134" s="54"/>
      <c r="D134" s="55"/>
      <c r="E134" s="53"/>
      <c r="F134" s="195"/>
      <c r="G134" s="190"/>
      <c r="H134" s="171"/>
      <c r="I134" s="172"/>
      <c r="J134" s="55"/>
      <c r="K134" s="53"/>
      <c r="L134" s="173"/>
      <c r="M134" s="188"/>
      <c r="N134" s="172"/>
      <c r="O134" s="172"/>
      <c r="R134" s="193"/>
      <c r="S134" s="193"/>
      <c r="T134" s="193"/>
      <c r="U134" s="193"/>
      <c r="V134" s="193"/>
      <c r="W134" s="193"/>
      <c r="X134" s="193"/>
      <c r="Y134" s="193"/>
    </row>
    <row r="135" spans="1:25" ht="89.25">
      <c r="A135" s="81">
        <f>SUM(A133,1)</f>
        <v>4</v>
      </c>
      <c r="B135" s="53"/>
      <c r="C135" s="54" t="s">
        <v>235</v>
      </c>
      <c r="D135" s="55">
        <v>12</v>
      </c>
      <c r="E135" s="53" t="s">
        <v>294</v>
      </c>
      <c r="F135" s="195"/>
      <c r="G135" s="190">
        <f>D135*F135</f>
        <v>0</v>
      </c>
      <c r="H135" s="171"/>
      <c r="I135" s="172"/>
      <c r="J135" s="211">
        <v>3</v>
      </c>
      <c r="K135" s="53" t="s">
        <v>294</v>
      </c>
      <c r="L135" s="173"/>
      <c r="M135" s="188">
        <f>PRODUCT(J135,L135)</f>
        <v>3</v>
      </c>
      <c r="N135" s="172"/>
      <c r="O135" s="172"/>
      <c r="P135" s="192">
        <f>SUM(R135,S135,U135,X135,W135)</f>
        <v>8</v>
      </c>
      <c r="Q135" s="192">
        <f>SUM(T135,V135,Y135)</f>
        <v>3</v>
      </c>
      <c r="R135" s="193">
        <v>6</v>
      </c>
      <c r="S135" s="194">
        <v>2</v>
      </c>
      <c r="T135" s="193">
        <v>2</v>
      </c>
      <c r="U135" s="193"/>
      <c r="V135" s="193">
        <v>1</v>
      </c>
      <c r="W135" s="193"/>
      <c r="X135" s="193"/>
      <c r="Y135" s="193"/>
    </row>
    <row r="136" spans="1:25" ht="12.75">
      <c r="A136" s="81"/>
      <c r="B136" s="53"/>
      <c r="C136" s="54"/>
      <c r="D136" s="55"/>
      <c r="E136" s="53"/>
      <c r="F136" s="195"/>
      <c r="G136" s="190"/>
      <c r="H136" s="171"/>
      <c r="I136" s="172"/>
      <c r="J136" s="55"/>
      <c r="K136" s="53"/>
      <c r="L136" s="173"/>
      <c r="M136" s="188"/>
      <c r="N136" s="172"/>
      <c r="O136" s="172"/>
      <c r="R136" s="193"/>
      <c r="S136" s="193"/>
      <c r="T136" s="193"/>
      <c r="U136" s="193"/>
      <c r="V136" s="193"/>
      <c r="W136" s="193"/>
      <c r="X136" s="193"/>
      <c r="Y136" s="193"/>
    </row>
    <row r="137" spans="1:25" ht="89.25">
      <c r="A137" s="81">
        <f>SUM(A135,1)</f>
        <v>5</v>
      </c>
      <c r="B137" s="53"/>
      <c r="C137" s="54" t="s">
        <v>236</v>
      </c>
      <c r="D137" s="55">
        <v>6</v>
      </c>
      <c r="E137" s="53" t="s">
        <v>294</v>
      </c>
      <c r="F137" s="195"/>
      <c r="G137" s="190">
        <f>D137*F137</f>
        <v>0</v>
      </c>
      <c r="H137" s="171"/>
      <c r="I137" s="172"/>
      <c r="J137" s="211">
        <v>0</v>
      </c>
      <c r="K137" s="53" t="s">
        <v>294</v>
      </c>
      <c r="L137" s="173"/>
      <c r="M137" s="188">
        <f>PRODUCT(J137,L137)</f>
        <v>0</v>
      </c>
      <c r="N137" s="172"/>
      <c r="O137" s="172"/>
      <c r="P137" s="192">
        <f>SUM(R137,S137,U137,X137,W137)</f>
        <v>5</v>
      </c>
      <c r="Q137" s="192">
        <f>SUM(T137,V137,Y137)</f>
        <v>0</v>
      </c>
      <c r="R137" s="193">
        <v>3</v>
      </c>
      <c r="S137" s="194">
        <v>2</v>
      </c>
      <c r="T137" s="193"/>
      <c r="U137" s="193"/>
      <c r="V137" s="193"/>
      <c r="W137" s="193"/>
      <c r="X137" s="193"/>
      <c r="Y137" s="193"/>
    </row>
    <row r="138" spans="1:25" ht="12.75">
      <c r="A138" s="81"/>
      <c r="B138" s="53"/>
      <c r="C138" s="54"/>
      <c r="D138" s="55"/>
      <c r="E138" s="53"/>
      <c r="F138" s="170"/>
      <c r="G138" s="190"/>
      <c r="H138" s="171"/>
      <c r="I138" s="172"/>
      <c r="J138" s="55"/>
      <c r="K138" s="53"/>
      <c r="L138" s="173"/>
      <c r="M138" s="188"/>
      <c r="N138" s="172"/>
      <c r="O138" s="172"/>
      <c r="R138" s="193"/>
      <c r="S138" s="193"/>
      <c r="T138" s="193"/>
      <c r="U138" s="193"/>
      <c r="V138" s="193"/>
      <c r="W138" s="193"/>
      <c r="X138" s="193"/>
      <c r="Y138" s="193"/>
    </row>
    <row r="139" spans="1:25" ht="51">
      <c r="A139" s="81">
        <f>SUM(A137,1)</f>
        <v>6</v>
      </c>
      <c r="B139" s="53"/>
      <c r="C139" s="54" t="s">
        <v>335</v>
      </c>
      <c r="D139" s="55">
        <v>1</v>
      </c>
      <c r="E139" s="53" t="s">
        <v>294</v>
      </c>
      <c r="F139" s="195"/>
      <c r="G139" s="190">
        <f>D139*F139</f>
        <v>0</v>
      </c>
      <c r="H139" s="171"/>
      <c r="I139" s="172"/>
      <c r="J139" s="211">
        <v>0</v>
      </c>
      <c r="K139" s="53" t="s">
        <v>294</v>
      </c>
      <c r="L139" s="173"/>
      <c r="M139" s="188">
        <f>PRODUCT(J139,L139)</f>
        <v>0</v>
      </c>
      <c r="N139" s="172"/>
      <c r="O139" s="172"/>
      <c r="P139" s="192">
        <f>SUM(R139,S139,U139,X139,W139)</f>
        <v>1</v>
      </c>
      <c r="Q139" s="192">
        <f>SUM(T139,V139,Y139)</f>
        <v>0</v>
      </c>
      <c r="R139" s="193">
        <v>1</v>
      </c>
      <c r="S139" s="194"/>
      <c r="T139" s="193"/>
      <c r="U139" s="193"/>
      <c r="V139" s="193"/>
      <c r="W139" s="193"/>
      <c r="X139" s="193"/>
      <c r="Y139" s="193"/>
    </row>
    <row r="140" spans="1:25" ht="12.75">
      <c r="A140" s="81"/>
      <c r="B140" s="53"/>
      <c r="C140" s="54"/>
      <c r="D140" s="55"/>
      <c r="E140" s="53"/>
      <c r="F140" s="195"/>
      <c r="G140" s="190"/>
      <c r="H140" s="171"/>
      <c r="I140" s="172"/>
      <c r="J140" s="55"/>
      <c r="K140" s="53"/>
      <c r="L140" s="173"/>
      <c r="M140" s="188"/>
      <c r="N140" s="172"/>
      <c r="O140" s="172"/>
      <c r="P140" s="192"/>
      <c r="Q140" s="192"/>
      <c r="R140" s="193"/>
      <c r="S140" s="193"/>
      <c r="T140" s="193"/>
      <c r="U140" s="193"/>
      <c r="V140" s="193"/>
      <c r="W140" s="193"/>
      <c r="X140" s="193"/>
      <c r="Y140" s="193"/>
    </row>
    <row r="141" spans="1:37" ht="38.25">
      <c r="A141" s="81">
        <f>SUM(A139,1)</f>
        <v>7</v>
      </c>
      <c r="B141" s="53"/>
      <c r="C141" s="54" t="s">
        <v>336</v>
      </c>
      <c r="D141" s="55">
        <v>14</v>
      </c>
      <c r="E141" s="53" t="s">
        <v>294</v>
      </c>
      <c r="F141" s="195"/>
      <c r="G141" s="190">
        <f>D141*F141</f>
        <v>0</v>
      </c>
      <c r="H141" s="196"/>
      <c r="I141" s="57"/>
      <c r="J141" s="211">
        <v>1</v>
      </c>
      <c r="K141" s="53" t="s">
        <v>294</v>
      </c>
      <c r="L141" s="55"/>
      <c r="M141" s="188">
        <f>PRODUCT(J141,L141)</f>
        <v>1</v>
      </c>
      <c r="N141" s="57"/>
      <c r="O141" s="57"/>
      <c r="P141" s="192">
        <f>SUM(R141,S141,U141,X141,W141)</f>
        <v>8</v>
      </c>
      <c r="Q141" s="192">
        <f>SUM(T141,V141,Y141)</f>
        <v>1</v>
      </c>
      <c r="R141" s="193">
        <v>4</v>
      </c>
      <c r="S141" s="194">
        <v>4</v>
      </c>
      <c r="T141" s="193">
        <v>1</v>
      </c>
      <c r="U141" s="193"/>
      <c r="V141" s="193"/>
      <c r="W141" s="193"/>
      <c r="X141" s="193"/>
      <c r="Y141" s="193"/>
      <c r="Z141" s="134"/>
      <c r="AA141" s="134"/>
      <c r="AB141" s="134"/>
      <c r="AC141" s="134"/>
      <c r="AD141" s="134"/>
      <c r="AE141" s="134"/>
      <c r="AF141" s="134"/>
      <c r="AG141" s="134"/>
      <c r="AH141" s="134"/>
      <c r="AI141" s="134"/>
      <c r="AJ141" s="134"/>
      <c r="AK141" s="134"/>
    </row>
    <row r="142" spans="1:25" ht="12.75">
      <c r="A142" s="81"/>
      <c r="B142" s="53"/>
      <c r="C142" s="54"/>
      <c r="D142" s="55"/>
      <c r="E142" s="53"/>
      <c r="F142" s="195"/>
      <c r="G142" s="190"/>
      <c r="H142" s="171"/>
      <c r="I142" s="172"/>
      <c r="J142" s="55"/>
      <c r="K142" s="53"/>
      <c r="L142" s="173"/>
      <c r="M142" s="188"/>
      <c r="N142" s="172"/>
      <c r="O142" s="172"/>
      <c r="P142" s="192"/>
      <c r="Q142" s="192"/>
      <c r="R142" s="193"/>
      <c r="S142" s="193"/>
      <c r="T142" s="193"/>
      <c r="U142" s="193"/>
      <c r="V142" s="193"/>
      <c r="W142" s="193"/>
      <c r="X142" s="193"/>
      <c r="Y142" s="193"/>
    </row>
    <row r="143" spans="1:37" ht="51">
      <c r="A143" s="81">
        <f>SUM(A141,1)</f>
        <v>8</v>
      </c>
      <c r="B143" s="53"/>
      <c r="C143" s="54" t="s">
        <v>337</v>
      </c>
      <c r="D143" s="55">
        <v>11</v>
      </c>
      <c r="E143" s="53" t="s">
        <v>294</v>
      </c>
      <c r="F143" s="195"/>
      <c r="G143" s="190">
        <f>D143*F143</f>
        <v>0</v>
      </c>
      <c r="H143" s="196"/>
      <c r="I143" s="57"/>
      <c r="J143" s="211">
        <v>0</v>
      </c>
      <c r="K143" s="53" t="s">
        <v>294</v>
      </c>
      <c r="L143" s="55">
        <v>72</v>
      </c>
      <c r="M143" s="188">
        <f>PRODUCT(J143,L143)</f>
        <v>0</v>
      </c>
      <c r="N143" s="57"/>
      <c r="O143" s="57"/>
      <c r="P143" s="192">
        <f>SUM(R143,S143,U143,X143,W143)</f>
        <v>8</v>
      </c>
      <c r="Q143" s="192">
        <f>SUM(T143,V143,Y143)</f>
        <v>0</v>
      </c>
      <c r="R143" s="193">
        <v>5</v>
      </c>
      <c r="S143" s="194">
        <v>1</v>
      </c>
      <c r="T143" s="193"/>
      <c r="U143" s="193">
        <v>2</v>
      </c>
      <c r="V143" s="193"/>
      <c r="W143" s="193"/>
      <c r="X143" s="193"/>
      <c r="Y143" s="193"/>
      <c r="Z143" s="134"/>
      <c r="AA143" s="134"/>
      <c r="AB143" s="134"/>
      <c r="AC143" s="134"/>
      <c r="AD143" s="134"/>
      <c r="AE143" s="134"/>
      <c r="AF143" s="134"/>
      <c r="AG143" s="134"/>
      <c r="AH143" s="134"/>
      <c r="AI143" s="134"/>
      <c r="AJ143" s="134"/>
      <c r="AK143" s="134"/>
    </row>
    <row r="144" spans="1:37" ht="12.75">
      <c r="A144" s="81"/>
      <c r="B144" s="53"/>
      <c r="C144" s="54"/>
      <c r="D144" s="55"/>
      <c r="E144" s="53"/>
      <c r="F144" s="195"/>
      <c r="G144" s="190"/>
      <c r="H144" s="196"/>
      <c r="I144" s="57"/>
      <c r="J144" s="55"/>
      <c r="K144" s="53"/>
      <c r="L144" s="55"/>
      <c r="M144" s="188"/>
      <c r="N144" s="57"/>
      <c r="O144" s="57"/>
      <c r="P144" s="192"/>
      <c r="Q144" s="192"/>
      <c r="R144" s="193"/>
      <c r="S144" s="193"/>
      <c r="T144" s="193"/>
      <c r="U144" s="193"/>
      <c r="V144" s="193"/>
      <c r="W144" s="193"/>
      <c r="X144" s="193"/>
      <c r="Y144" s="193"/>
      <c r="Z144" s="134"/>
      <c r="AA144" s="134"/>
      <c r="AB144" s="134"/>
      <c r="AC144" s="134"/>
      <c r="AD144" s="134"/>
      <c r="AE144" s="134"/>
      <c r="AF144" s="134"/>
      <c r="AG144" s="134"/>
      <c r="AH144" s="134"/>
      <c r="AI144" s="134"/>
      <c r="AJ144" s="134"/>
      <c r="AK144" s="134"/>
    </row>
    <row r="145" spans="1:37" ht="51">
      <c r="A145" s="81">
        <f>SUM(A143,1)</f>
        <v>9</v>
      </c>
      <c r="B145" s="53"/>
      <c r="C145" s="54" t="s">
        <v>338</v>
      </c>
      <c r="D145" s="55">
        <v>2</v>
      </c>
      <c r="E145" s="53" t="s">
        <v>294</v>
      </c>
      <c r="F145" s="195"/>
      <c r="G145" s="190">
        <f>D145*F145</f>
        <v>0</v>
      </c>
      <c r="H145" s="196"/>
      <c r="I145" s="57"/>
      <c r="J145" s="211">
        <v>0</v>
      </c>
      <c r="K145" s="53" t="s">
        <v>294</v>
      </c>
      <c r="L145" s="55"/>
      <c r="M145" s="188">
        <f>PRODUCT(J145,L145)</f>
        <v>0</v>
      </c>
      <c r="N145" s="57"/>
      <c r="O145" s="57"/>
      <c r="P145" s="192">
        <f>SUM(R145,S145,U145,X145,W145)</f>
        <v>2</v>
      </c>
      <c r="Q145" s="192">
        <f>SUM(T145,V145,Y145)</f>
        <v>0</v>
      </c>
      <c r="R145" s="193">
        <v>1</v>
      </c>
      <c r="S145" s="194">
        <v>1</v>
      </c>
      <c r="T145" s="193"/>
      <c r="U145" s="193"/>
      <c r="V145" s="193"/>
      <c r="W145" s="193"/>
      <c r="X145" s="193"/>
      <c r="Y145" s="193"/>
      <c r="Z145" s="134"/>
      <c r="AA145" s="134"/>
      <c r="AB145" s="134"/>
      <c r="AC145" s="134"/>
      <c r="AD145" s="134"/>
      <c r="AE145" s="134"/>
      <c r="AF145" s="134"/>
      <c r="AG145" s="134"/>
      <c r="AH145" s="134"/>
      <c r="AI145" s="134"/>
      <c r="AJ145" s="134"/>
      <c r="AK145" s="134"/>
    </row>
    <row r="146" spans="1:37" ht="12.75">
      <c r="A146" s="81"/>
      <c r="B146" s="53"/>
      <c r="C146" s="54"/>
      <c r="D146" s="55"/>
      <c r="E146" s="53"/>
      <c r="F146" s="195"/>
      <c r="G146" s="190"/>
      <c r="H146" s="196"/>
      <c r="I146" s="57"/>
      <c r="J146" s="55"/>
      <c r="K146" s="53"/>
      <c r="L146" s="55"/>
      <c r="M146" s="188"/>
      <c r="N146" s="57"/>
      <c r="O146" s="57"/>
      <c r="R146" s="193"/>
      <c r="S146" s="193"/>
      <c r="T146" s="193"/>
      <c r="U146" s="193"/>
      <c r="V146" s="193"/>
      <c r="W146" s="193"/>
      <c r="X146" s="193"/>
      <c r="Y146" s="193"/>
      <c r="Z146" s="134"/>
      <c r="AA146" s="134"/>
      <c r="AB146" s="134"/>
      <c r="AC146" s="134"/>
      <c r="AD146" s="134"/>
      <c r="AE146" s="134"/>
      <c r="AF146" s="134"/>
      <c r="AG146" s="134"/>
      <c r="AH146" s="134"/>
      <c r="AI146" s="134"/>
      <c r="AJ146" s="134"/>
      <c r="AK146" s="134"/>
    </row>
    <row r="147" spans="1:37" ht="51">
      <c r="A147" s="81">
        <f>SUM(A145,1)</f>
        <v>10</v>
      </c>
      <c r="B147" s="53"/>
      <c r="C147" s="54" t="s">
        <v>339</v>
      </c>
      <c r="D147" s="55">
        <v>2</v>
      </c>
      <c r="E147" s="53" t="s">
        <v>294</v>
      </c>
      <c r="F147" s="195"/>
      <c r="G147" s="190">
        <f>D147*F147</f>
        <v>0</v>
      </c>
      <c r="H147" s="196"/>
      <c r="I147" s="57"/>
      <c r="J147" s="211">
        <v>1</v>
      </c>
      <c r="K147" s="53" t="s">
        <v>294</v>
      </c>
      <c r="L147" s="55"/>
      <c r="M147" s="188">
        <f>PRODUCT(J147,L147)</f>
        <v>1</v>
      </c>
      <c r="N147" s="57"/>
      <c r="O147" s="57"/>
      <c r="P147" s="192">
        <f>SUM(R147,S147,U147,X147,W147)</f>
        <v>1</v>
      </c>
      <c r="Q147" s="192">
        <f>SUM(T147,V147,Y147)</f>
        <v>1</v>
      </c>
      <c r="R147" s="193"/>
      <c r="S147" s="194">
        <v>1</v>
      </c>
      <c r="T147" s="193">
        <v>1</v>
      </c>
      <c r="U147" s="193"/>
      <c r="V147" s="193"/>
      <c r="W147" s="193"/>
      <c r="X147" s="193"/>
      <c r="Y147" s="193"/>
      <c r="Z147" s="134"/>
      <c r="AA147" s="134"/>
      <c r="AB147" s="134"/>
      <c r="AC147" s="134"/>
      <c r="AD147" s="134"/>
      <c r="AE147" s="134"/>
      <c r="AF147" s="134"/>
      <c r="AG147" s="134"/>
      <c r="AH147" s="134"/>
      <c r="AI147" s="134"/>
      <c r="AJ147" s="134"/>
      <c r="AK147" s="134"/>
    </row>
    <row r="148" spans="1:37" ht="12.75">
      <c r="A148" s="81"/>
      <c r="B148" s="53"/>
      <c r="C148" s="54"/>
      <c r="D148" s="55"/>
      <c r="E148" s="53"/>
      <c r="F148" s="195"/>
      <c r="G148" s="190"/>
      <c r="H148" s="196"/>
      <c r="I148" s="57"/>
      <c r="J148" s="55"/>
      <c r="K148" s="53"/>
      <c r="L148" s="55"/>
      <c r="M148" s="188"/>
      <c r="N148" s="57"/>
      <c r="O148" s="57"/>
      <c r="R148" s="193"/>
      <c r="S148" s="193"/>
      <c r="T148" s="193"/>
      <c r="U148" s="193"/>
      <c r="V148" s="193"/>
      <c r="W148" s="193"/>
      <c r="X148" s="193"/>
      <c r="Y148" s="193"/>
      <c r="Z148" s="134"/>
      <c r="AA148" s="134"/>
      <c r="AB148" s="134"/>
      <c r="AC148" s="134"/>
      <c r="AD148" s="134"/>
      <c r="AE148" s="134"/>
      <c r="AF148" s="134"/>
      <c r="AG148" s="134"/>
      <c r="AH148" s="134"/>
      <c r="AI148" s="134"/>
      <c r="AJ148" s="134"/>
      <c r="AK148" s="134"/>
    </row>
    <row r="149" spans="1:37" ht="51">
      <c r="A149" s="81">
        <f>SUM(A147,1)</f>
        <v>11</v>
      </c>
      <c r="B149" s="53"/>
      <c r="C149" s="54" t="s">
        <v>340</v>
      </c>
      <c r="D149" s="55">
        <v>2</v>
      </c>
      <c r="E149" s="53" t="s">
        <v>294</v>
      </c>
      <c r="F149" s="195"/>
      <c r="G149" s="190">
        <f>D149*F149</f>
        <v>0</v>
      </c>
      <c r="H149" s="196"/>
      <c r="I149" s="57"/>
      <c r="J149" s="211">
        <v>1</v>
      </c>
      <c r="K149" s="53" t="s">
        <v>294</v>
      </c>
      <c r="L149" s="55"/>
      <c r="M149" s="188">
        <f>PRODUCT(J149,L149)</f>
        <v>1</v>
      </c>
      <c r="N149" s="57"/>
      <c r="O149" s="57"/>
      <c r="P149" s="192">
        <f>SUM(R149,S149,U149,X149,W149)</f>
        <v>1</v>
      </c>
      <c r="Q149" s="192">
        <v>1</v>
      </c>
      <c r="R149" s="193">
        <v>1</v>
      </c>
      <c r="S149" s="194"/>
      <c r="T149" s="193"/>
      <c r="U149" s="193"/>
      <c r="V149" s="193"/>
      <c r="W149" s="193"/>
      <c r="X149" s="193"/>
      <c r="Y149" s="193"/>
      <c r="Z149" s="134"/>
      <c r="AA149" s="134"/>
      <c r="AB149" s="134"/>
      <c r="AC149" s="134"/>
      <c r="AD149" s="134"/>
      <c r="AE149" s="134"/>
      <c r="AF149" s="134"/>
      <c r="AG149" s="134"/>
      <c r="AH149" s="134"/>
      <c r="AI149" s="134"/>
      <c r="AJ149" s="134"/>
      <c r="AK149" s="134"/>
    </row>
    <row r="150" spans="1:37" ht="12.75">
      <c r="A150" s="81"/>
      <c r="B150" s="53"/>
      <c r="C150" s="54"/>
      <c r="D150" s="55"/>
      <c r="E150" s="53"/>
      <c r="F150" s="195"/>
      <c r="G150" s="190"/>
      <c r="H150" s="196"/>
      <c r="I150" s="57"/>
      <c r="J150" s="55"/>
      <c r="K150" s="53"/>
      <c r="L150" s="55"/>
      <c r="M150" s="188"/>
      <c r="N150" s="57"/>
      <c r="O150" s="57"/>
      <c r="R150" s="193"/>
      <c r="S150" s="193"/>
      <c r="T150" s="193"/>
      <c r="U150" s="193"/>
      <c r="V150" s="193"/>
      <c r="W150" s="193"/>
      <c r="X150" s="193"/>
      <c r="Y150" s="193"/>
      <c r="Z150" s="134"/>
      <c r="AA150" s="134"/>
      <c r="AB150" s="134"/>
      <c r="AC150" s="134"/>
      <c r="AD150" s="134"/>
      <c r="AE150" s="134"/>
      <c r="AF150" s="134"/>
      <c r="AG150" s="134"/>
      <c r="AH150" s="134"/>
      <c r="AI150" s="134"/>
      <c r="AJ150" s="134"/>
      <c r="AK150" s="134"/>
    </row>
    <row r="151" spans="1:37" ht="51">
      <c r="A151" s="81">
        <f>SUM(A149,1)</f>
        <v>12</v>
      </c>
      <c r="B151" s="53"/>
      <c r="C151" s="54" t="s">
        <v>341</v>
      </c>
      <c r="D151" s="55">
        <v>3</v>
      </c>
      <c r="E151" s="53" t="s">
        <v>294</v>
      </c>
      <c r="F151" s="195"/>
      <c r="G151" s="190">
        <f>D151*F151</f>
        <v>0</v>
      </c>
      <c r="H151" s="196"/>
      <c r="I151" s="57"/>
      <c r="J151" s="211">
        <v>0</v>
      </c>
      <c r="K151" s="53" t="s">
        <v>294</v>
      </c>
      <c r="L151" s="55"/>
      <c r="M151" s="188">
        <f>PRODUCT(J151,L151)</f>
        <v>0</v>
      </c>
      <c r="N151" s="57"/>
      <c r="O151" s="57"/>
      <c r="P151" s="192">
        <f>SUM(R151,S151,U151,X151,W151)</f>
        <v>3</v>
      </c>
      <c r="Q151" s="192">
        <f>SUM(T151,V151,Y151)</f>
        <v>0</v>
      </c>
      <c r="R151" s="193">
        <v>2</v>
      </c>
      <c r="S151" s="194">
        <v>1</v>
      </c>
      <c r="T151" s="193"/>
      <c r="U151" s="193"/>
      <c r="V151" s="193"/>
      <c r="W151" s="193"/>
      <c r="X151" s="193"/>
      <c r="Y151" s="193"/>
      <c r="Z151" s="134"/>
      <c r="AA151" s="134"/>
      <c r="AB151" s="134"/>
      <c r="AC151" s="134"/>
      <c r="AD151" s="134"/>
      <c r="AE151" s="134"/>
      <c r="AF151" s="134"/>
      <c r="AG151" s="134"/>
      <c r="AH151" s="134"/>
      <c r="AI151" s="134"/>
      <c r="AJ151" s="134"/>
      <c r="AK151" s="134"/>
    </row>
    <row r="152" spans="1:37" ht="12.75">
      <c r="A152" s="81"/>
      <c r="B152" s="53"/>
      <c r="C152" s="54"/>
      <c r="D152" s="55"/>
      <c r="E152" s="53"/>
      <c r="F152" s="195"/>
      <c r="G152" s="190"/>
      <c r="H152" s="196"/>
      <c r="I152" s="57"/>
      <c r="J152" s="55"/>
      <c r="K152" s="53"/>
      <c r="L152" s="55"/>
      <c r="M152" s="188"/>
      <c r="N152" s="57"/>
      <c r="O152" s="57"/>
      <c r="R152" s="193"/>
      <c r="S152" s="193"/>
      <c r="T152" s="193"/>
      <c r="U152" s="193"/>
      <c r="V152" s="193"/>
      <c r="W152" s="193"/>
      <c r="X152" s="193"/>
      <c r="Y152" s="193"/>
      <c r="Z152" s="134"/>
      <c r="AA152" s="134"/>
      <c r="AB152" s="134"/>
      <c r="AC152" s="134"/>
      <c r="AD152" s="134"/>
      <c r="AE152" s="134"/>
      <c r="AF152" s="134"/>
      <c r="AG152" s="134"/>
      <c r="AH152" s="134"/>
      <c r="AI152" s="134"/>
      <c r="AJ152" s="134"/>
      <c r="AK152" s="134"/>
    </row>
    <row r="153" spans="1:37" ht="63.75">
      <c r="A153" s="81">
        <f>SUM(A151,1)</f>
        <v>13</v>
      </c>
      <c r="B153" s="53"/>
      <c r="C153" s="54" t="s">
        <v>342</v>
      </c>
      <c r="D153" s="55">
        <v>11</v>
      </c>
      <c r="E153" s="53" t="s">
        <v>294</v>
      </c>
      <c r="F153" s="195"/>
      <c r="G153" s="190">
        <f>D153*F153</f>
        <v>0</v>
      </c>
      <c r="H153" s="196"/>
      <c r="I153" s="57"/>
      <c r="J153" s="211">
        <v>1</v>
      </c>
      <c r="K153" s="53" t="s">
        <v>294</v>
      </c>
      <c r="L153" s="55"/>
      <c r="M153" s="188">
        <f>PRODUCT(J153,L153)</f>
        <v>1</v>
      </c>
      <c r="N153" s="57"/>
      <c r="O153" s="57"/>
      <c r="P153" s="192">
        <f>SUM(R153,S153,U153,X153,W153)</f>
        <v>10</v>
      </c>
      <c r="Q153" s="192">
        <f>SUM(T153,V153,Y153)</f>
        <v>1</v>
      </c>
      <c r="R153" s="193">
        <v>9</v>
      </c>
      <c r="S153" s="194">
        <v>1</v>
      </c>
      <c r="T153" s="193"/>
      <c r="U153" s="193"/>
      <c r="V153" s="193">
        <v>1</v>
      </c>
      <c r="W153" s="193"/>
      <c r="X153" s="193"/>
      <c r="Y153" s="193"/>
      <c r="Z153" s="134"/>
      <c r="AA153" s="134"/>
      <c r="AB153" s="134"/>
      <c r="AC153" s="134"/>
      <c r="AD153" s="134"/>
      <c r="AE153" s="134"/>
      <c r="AF153" s="134"/>
      <c r="AG153" s="134"/>
      <c r="AH153" s="134"/>
      <c r="AI153" s="134"/>
      <c r="AJ153" s="134"/>
      <c r="AK153" s="134"/>
    </row>
    <row r="154" spans="1:37" ht="12.75">
      <c r="A154" s="81"/>
      <c r="B154" s="53"/>
      <c r="C154" s="228"/>
      <c r="D154" s="55"/>
      <c r="E154" s="53"/>
      <c r="F154" s="195"/>
      <c r="G154" s="190"/>
      <c r="H154" s="196"/>
      <c r="I154" s="57"/>
      <c r="J154" s="55"/>
      <c r="K154" s="53"/>
      <c r="L154" s="55"/>
      <c r="M154" s="188"/>
      <c r="N154" s="57"/>
      <c r="O154" s="57"/>
      <c r="P154" s="192"/>
      <c r="Q154" s="192"/>
      <c r="R154" s="193"/>
      <c r="S154" s="193"/>
      <c r="T154" s="193"/>
      <c r="U154" s="193"/>
      <c r="V154" s="193"/>
      <c r="W154" s="193"/>
      <c r="X154" s="193"/>
      <c r="Y154" s="193"/>
      <c r="Z154" s="134"/>
      <c r="AA154" s="134"/>
      <c r="AB154" s="134"/>
      <c r="AC154" s="134"/>
      <c r="AD154" s="134"/>
      <c r="AE154" s="134"/>
      <c r="AF154" s="134"/>
      <c r="AG154" s="134"/>
      <c r="AH154" s="134"/>
      <c r="AI154" s="134"/>
      <c r="AJ154" s="134"/>
      <c r="AK154" s="134"/>
    </row>
    <row r="155" spans="1:37" ht="51">
      <c r="A155" s="81">
        <f>SUM(A153,1)</f>
        <v>14</v>
      </c>
      <c r="B155" s="53"/>
      <c r="C155" s="54" t="s">
        <v>343</v>
      </c>
      <c r="D155" s="55">
        <v>5</v>
      </c>
      <c r="E155" s="53" t="s">
        <v>294</v>
      </c>
      <c r="F155" s="195"/>
      <c r="G155" s="190">
        <f>D155*F155</f>
        <v>0</v>
      </c>
      <c r="H155" s="196"/>
      <c r="I155" s="57"/>
      <c r="J155" s="211">
        <v>0</v>
      </c>
      <c r="K155" s="53" t="s">
        <v>294</v>
      </c>
      <c r="L155" s="55">
        <v>65</v>
      </c>
      <c r="M155" s="188">
        <f>PRODUCT(J155,L155)</f>
        <v>0</v>
      </c>
      <c r="N155" s="57"/>
      <c r="O155" s="57"/>
      <c r="P155" s="192">
        <f>SUM(R155,S155,U155,X155,W155)</f>
        <v>5</v>
      </c>
      <c r="Q155" s="192">
        <f>SUM(T155,V155,Y155)</f>
        <v>0</v>
      </c>
      <c r="R155" s="193">
        <v>3</v>
      </c>
      <c r="S155" s="194">
        <v>2</v>
      </c>
      <c r="T155" s="193"/>
      <c r="U155" s="193"/>
      <c r="V155" s="193"/>
      <c r="W155" s="193"/>
      <c r="X155" s="193"/>
      <c r="Y155" s="193"/>
      <c r="Z155" s="134"/>
      <c r="AA155" s="134"/>
      <c r="AB155" s="134"/>
      <c r="AC155" s="134"/>
      <c r="AD155" s="134"/>
      <c r="AE155" s="134"/>
      <c r="AF155" s="134"/>
      <c r="AG155" s="134"/>
      <c r="AH155" s="134"/>
      <c r="AI155" s="134"/>
      <c r="AJ155" s="134"/>
      <c r="AK155" s="134"/>
    </row>
    <row r="156" spans="1:37" ht="12.75">
      <c r="A156" s="81"/>
      <c r="B156" s="53"/>
      <c r="C156" s="54"/>
      <c r="D156" s="55"/>
      <c r="E156" s="53"/>
      <c r="F156" s="195"/>
      <c r="G156" s="190"/>
      <c r="H156" s="196"/>
      <c r="I156" s="57"/>
      <c r="J156" s="55"/>
      <c r="K156" s="53"/>
      <c r="L156" s="55"/>
      <c r="M156" s="188"/>
      <c r="N156" s="57"/>
      <c r="O156" s="57"/>
      <c r="P156" s="192"/>
      <c r="Q156" s="192"/>
      <c r="R156" s="193"/>
      <c r="S156" s="193"/>
      <c r="T156" s="193"/>
      <c r="U156" s="193"/>
      <c r="V156" s="193"/>
      <c r="W156" s="193"/>
      <c r="X156" s="193"/>
      <c r="Y156" s="193"/>
      <c r="Z156" s="134"/>
      <c r="AA156" s="134"/>
      <c r="AB156" s="134"/>
      <c r="AC156" s="134"/>
      <c r="AD156" s="134"/>
      <c r="AE156" s="134"/>
      <c r="AF156" s="134"/>
      <c r="AG156" s="134"/>
      <c r="AH156" s="134"/>
      <c r="AI156" s="134"/>
      <c r="AJ156" s="134"/>
      <c r="AK156" s="134"/>
    </row>
    <row r="157" spans="1:37" ht="51">
      <c r="A157" s="81">
        <f>SUM(A155,1)</f>
        <v>15</v>
      </c>
      <c r="B157" s="53"/>
      <c r="C157" s="54" t="s">
        <v>344</v>
      </c>
      <c r="D157" s="55">
        <v>4</v>
      </c>
      <c r="E157" s="53" t="s">
        <v>294</v>
      </c>
      <c r="F157" s="195"/>
      <c r="G157" s="190">
        <f>D157*F157</f>
        <v>0</v>
      </c>
      <c r="H157" s="196"/>
      <c r="I157" s="57"/>
      <c r="J157" s="211">
        <v>1</v>
      </c>
      <c r="K157" s="53" t="s">
        <v>294</v>
      </c>
      <c r="L157" s="55">
        <v>65</v>
      </c>
      <c r="M157" s="188">
        <f>PRODUCT(J157,L157)</f>
        <v>65</v>
      </c>
      <c r="N157" s="57"/>
      <c r="O157" s="57"/>
      <c r="P157" s="192">
        <f>SUM(R157,S157,U157,X157,W157)</f>
        <v>3</v>
      </c>
      <c r="Q157" s="192">
        <f>SUM(T157,V157,Y157)</f>
        <v>1</v>
      </c>
      <c r="R157" s="193">
        <v>3</v>
      </c>
      <c r="S157" s="194"/>
      <c r="T157" s="193"/>
      <c r="U157" s="193"/>
      <c r="V157" s="193">
        <v>1</v>
      </c>
      <c r="W157" s="193"/>
      <c r="X157" s="193"/>
      <c r="Y157" s="193"/>
      <c r="Z157" s="134"/>
      <c r="AA157" s="134"/>
      <c r="AB157" s="134"/>
      <c r="AC157" s="134"/>
      <c r="AD157" s="134"/>
      <c r="AE157" s="134"/>
      <c r="AF157" s="134"/>
      <c r="AG157" s="134"/>
      <c r="AH157" s="134"/>
      <c r="AI157" s="134"/>
      <c r="AJ157" s="134"/>
      <c r="AK157" s="134"/>
    </row>
    <row r="158" spans="1:37" ht="12.75">
      <c r="A158" s="81"/>
      <c r="B158" s="53"/>
      <c r="C158" s="54"/>
      <c r="D158" s="55"/>
      <c r="E158" s="53"/>
      <c r="F158" s="195"/>
      <c r="G158" s="190"/>
      <c r="H158" s="196"/>
      <c r="I158" s="57"/>
      <c r="J158" s="55"/>
      <c r="K158" s="53"/>
      <c r="L158" s="55"/>
      <c r="M158" s="188"/>
      <c r="N158" s="57"/>
      <c r="O158" s="57"/>
      <c r="P158" s="192"/>
      <c r="Q158" s="192"/>
      <c r="R158" s="193"/>
      <c r="S158" s="193"/>
      <c r="T158" s="193"/>
      <c r="U158" s="193"/>
      <c r="V158" s="193"/>
      <c r="W158" s="193"/>
      <c r="X158" s="193"/>
      <c r="Y158" s="193"/>
      <c r="Z158" s="134"/>
      <c r="AA158" s="134"/>
      <c r="AB158" s="134"/>
      <c r="AC158" s="134"/>
      <c r="AD158" s="134"/>
      <c r="AE158" s="134"/>
      <c r="AF158" s="134"/>
      <c r="AG158" s="134"/>
      <c r="AH158" s="134"/>
      <c r="AI158" s="134"/>
      <c r="AJ158" s="134"/>
      <c r="AK158" s="134"/>
    </row>
    <row r="159" spans="1:37" ht="51">
      <c r="A159" s="81">
        <f>SUM(A157,1)</f>
        <v>16</v>
      </c>
      <c r="B159" s="53"/>
      <c r="C159" s="54" t="s">
        <v>345</v>
      </c>
      <c r="D159" s="55">
        <v>4</v>
      </c>
      <c r="E159" s="53" t="s">
        <v>294</v>
      </c>
      <c r="F159" s="195"/>
      <c r="G159" s="190">
        <f>D159*F159</f>
        <v>0</v>
      </c>
      <c r="H159" s="196"/>
      <c r="I159" s="57"/>
      <c r="J159" s="211">
        <v>1</v>
      </c>
      <c r="K159" s="53" t="s">
        <v>294</v>
      </c>
      <c r="L159" s="55">
        <v>65</v>
      </c>
      <c r="M159" s="188">
        <f>PRODUCT(J159,L159)</f>
        <v>65</v>
      </c>
      <c r="N159" s="57"/>
      <c r="O159" s="57"/>
      <c r="P159" s="192">
        <f>SUM(R159,S159,U159,X159,W159)</f>
        <v>3</v>
      </c>
      <c r="Q159" s="192">
        <f>SUM(T159,V159,Y159)</f>
        <v>1</v>
      </c>
      <c r="R159" s="193">
        <v>3</v>
      </c>
      <c r="S159" s="194"/>
      <c r="T159" s="193"/>
      <c r="U159" s="193"/>
      <c r="V159" s="193">
        <v>1</v>
      </c>
      <c r="W159" s="193"/>
      <c r="X159" s="193"/>
      <c r="Y159" s="193"/>
      <c r="Z159" s="134"/>
      <c r="AA159" s="134"/>
      <c r="AB159" s="134"/>
      <c r="AC159" s="134"/>
      <c r="AD159" s="134"/>
      <c r="AE159" s="134"/>
      <c r="AF159" s="134"/>
      <c r="AG159" s="134"/>
      <c r="AH159" s="134"/>
      <c r="AI159" s="134"/>
      <c r="AJ159" s="134"/>
      <c r="AK159" s="134"/>
    </row>
    <row r="160" spans="1:37" ht="12.75">
      <c r="A160" s="81"/>
      <c r="B160" s="53"/>
      <c r="C160" s="54"/>
      <c r="D160" s="55"/>
      <c r="E160" s="53"/>
      <c r="F160" s="195"/>
      <c r="G160" s="190"/>
      <c r="H160" s="196"/>
      <c r="I160" s="57"/>
      <c r="J160" s="55"/>
      <c r="K160" s="53"/>
      <c r="L160" s="55"/>
      <c r="M160" s="188"/>
      <c r="N160" s="57"/>
      <c r="O160" s="57"/>
      <c r="P160" s="192"/>
      <c r="Q160" s="192"/>
      <c r="R160" s="193"/>
      <c r="S160" s="193"/>
      <c r="T160" s="193"/>
      <c r="U160" s="193"/>
      <c r="V160" s="193"/>
      <c r="W160" s="193"/>
      <c r="X160" s="193"/>
      <c r="Y160" s="193"/>
      <c r="Z160" s="134"/>
      <c r="AA160" s="134"/>
      <c r="AB160" s="134"/>
      <c r="AC160" s="134"/>
      <c r="AD160" s="134"/>
      <c r="AE160" s="134"/>
      <c r="AF160" s="134"/>
      <c r="AG160" s="134"/>
      <c r="AH160" s="134"/>
      <c r="AI160" s="134"/>
      <c r="AJ160" s="134"/>
      <c r="AK160" s="134"/>
    </row>
    <row r="161" spans="1:25" ht="76.5">
      <c r="A161" s="81">
        <f>SUM(A159,1)</f>
        <v>17</v>
      </c>
      <c r="B161" s="53"/>
      <c r="C161" s="54" t="s">
        <v>348</v>
      </c>
      <c r="D161" s="55">
        <v>1032</v>
      </c>
      <c r="E161" s="53" t="s">
        <v>299</v>
      </c>
      <c r="F161" s="195"/>
      <c r="G161" s="190">
        <f>D161*F161</f>
        <v>0</v>
      </c>
      <c r="H161" s="171"/>
      <c r="I161" s="172"/>
      <c r="J161" s="211">
        <v>242</v>
      </c>
      <c r="K161" s="53" t="s">
        <v>299</v>
      </c>
      <c r="L161" s="173">
        <v>1.8</v>
      </c>
      <c r="M161" s="188">
        <f>PRODUCT(J161,L161)</f>
        <v>435.6</v>
      </c>
      <c r="N161" s="172"/>
      <c r="O161" s="172"/>
      <c r="P161" s="192">
        <f>SUM(R161,S161,U161,X161,W161)</f>
        <v>669.5</v>
      </c>
      <c r="Q161" s="192">
        <f>SUM(T161,V161,Y161)</f>
        <v>242</v>
      </c>
      <c r="R161" s="193">
        <v>550</v>
      </c>
      <c r="S161" s="194">
        <v>3.5</v>
      </c>
      <c r="T161" s="193">
        <v>174.5</v>
      </c>
      <c r="U161" s="193">
        <v>116</v>
      </c>
      <c r="V161" s="193">
        <v>67.5</v>
      </c>
      <c r="W161" s="193"/>
      <c r="X161" s="193"/>
      <c r="Y161" s="193"/>
    </row>
    <row r="162" spans="1:25" ht="12.75">
      <c r="A162" s="81"/>
      <c r="B162" s="53"/>
      <c r="C162" s="54"/>
      <c r="D162" s="55"/>
      <c r="E162" s="53"/>
      <c r="F162" s="170"/>
      <c r="G162" s="190"/>
      <c r="H162" s="171"/>
      <c r="I162" s="172"/>
      <c r="J162" s="55"/>
      <c r="K162" s="53"/>
      <c r="L162" s="173"/>
      <c r="M162" s="188"/>
      <c r="N162" s="172"/>
      <c r="O162" s="172"/>
      <c r="P162" s="192"/>
      <c r="Q162" s="192"/>
      <c r="R162" s="193"/>
      <c r="S162" s="193"/>
      <c r="T162" s="193"/>
      <c r="U162" s="193"/>
      <c r="V162" s="193"/>
      <c r="W162" s="193"/>
      <c r="X162" s="193"/>
      <c r="Y162" s="193"/>
    </row>
    <row r="163" spans="1:25" ht="63.75">
      <c r="A163" s="81">
        <f>SUM(A161,1)</f>
        <v>18</v>
      </c>
      <c r="B163" s="53"/>
      <c r="C163" s="54" t="s">
        <v>349</v>
      </c>
      <c r="D163" s="55">
        <v>20.5</v>
      </c>
      <c r="E163" s="53" t="s">
        <v>297</v>
      </c>
      <c r="F163" s="195"/>
      <c r="G163" s="190">
        <f>D163*F163</f>
        <v>0</v>
      </c>
      <c r="H163" s="229"/>
      <c r="I163" s="172"/>
      <c r="J163" s="211">
        <v>2</v>
      </c>
      <c r="K163" s="53" t="s">
        <v>297</v>
      </c>
      <c r="L163" s="173">
        <v>10.5</v>
      </c>
      <c r="M163" s="188">
        <f>PRODUCT(J163,L163)</f>
        <v>21</v>
      </c>
      <c r="N163" s="230"/>
      <c r="O163" s="172"/>
      <c r="P163" s="192">
        <f>SUM(R163,S163,U163,X163,W163)</f>
        <v>18.5</v>
      </c>
      <c r="Q163" s="192">
        <f>SUM(T163,V163,Y163)</f>
        <v>2</v>
      </c>
      <c r="R163" s="193">
        <v>15.9</v>
      </c>
      <c r="S163" s="194">
        <v>1.2</v>
      </c>
      <c r="T163" s="193">
        <v>2</v>
      </c>
      <c r="U163" s="193">
        <v>1.4</v>
      </c>
      <c r="V163" s="193"/>
      <c r="W163" s="193"/>
      <c r="X163" s="193"/>
      <c r="Y163" s="193"/>
    </row>
    <row r="164" spans="1:25" ht="12.75">
      <c r="A164" s="81"/>
      <c r="B164" s="53"/>
      <c r="C164" s="54"/>
      <c r="D164" s="55"/>
      <c r="E164" s="53"/>
      <c r="F164" s="195"/>
      <c r="G164" s="190"/>
      <c r="H164" s="171"/>
      <c r="I164" s="172"/>
      <c r="J164" s="55"/>
      <c r="K164" s="53"/>
      <c r="L164" s="173"/>
      <c r="M164" s="188"/>
      <c r="N164" s="172"/>
      <c r="O164" s="172"/>
      <c r="P164" s="192"/>
      <c r="Q164" s="192"/>
      <c r="R164" s="193"/>
      <c r="S164" s="193"/>
      <c r="T164" s="193"/>
      <c r="U164" s="193"/>
      <c r="V164" s="193"/>
      <c r="W164" s="193"/>
      <c r="X164" s="193"/>
      <c r="Y164" s="193"/>
    </row>
    <row r="165" spans="1:25" ht="63.75">
      <c r="A165" s="81">
        <f>SUM(A163,1)</f>
        <v>19</v>
      </c>
      <c r="B165" s="53"/>
      <c r="C165" s="54" t="s">
        <v>350</v>
      </c>
      <c r="D165" s="55">
        <v>87.5</v>
      </c>
      <c r="E165" s="53" t="s">
        <v>297</v>
      </c>
      <c r="F165" s="195"/>
      <c r="G165" s="190">
        <f>D165*F165</f>
        <v>0</v>
      </c>
      <c r="H165" s="171"/>
      <c r="I165" s="172"/>
      <c r="J165" s="211">
        <v>7.5</v>
      </c>
      <c r="K165" s="53" t="s">
        <v>297</v>
      </c>
      <c r="L165" s="173">
        <v>6</v>
      </c>
      <c r="M165" s="188">
        <f>PRODUCT(J165,L165)</f>
        <v>45</v>
      </c>
      <c r="N165" s="172"/>
      <c r="O165" s="172"/>
      <c r="P165" s="192">
        <f>SUM(R165,S165,U165,X165,W165)</f>
        <v>79.89999999999999</v>
      </c>
      <c r="Q165" s="192">
        <f>SUM(T165,V165,Y165)</f>
        <v>7.4</v>
      </c>
      <c r="R165" s="193">
        <v>60</v>
      </c>
      <c r="S165" s="194">
        <v>7.6</v>
      </c>
      <c r="T165" s="193">
        <v>7.4</v>
      </c>
      <c r="U165" s="193">
        <v>12.3</v>
      </c>
      <c r="V165" s="193"/>
      <c r="W165" s="193"/>
      <c r="X165" s="193"/>
      <c r="Y165" s="193"/>
    </row>
    <row r="166" spans="1:25" ht="12.75">
      <c r="A166" s="81"/>
      <c r="B166" s="53"/>
      <c r="C166" s="54"/>
      <c r="D166" s="55"/>
      <c r="E166" s="53"/>
      <c r="F166" s="195"/>
      <c r="G166" s="190"/>
      <c r="H166" s="171"/>
      <c r="I166" s="172"/>
      <c r="J166" s="55"/>
      <c r="K166" s="53"/>
      <c r="L166" s="173"/>
      <c r="M166" s="188"/>
      <c r="N166" s="172"/>
      <c r="O166" s="172"/>
      <c r="P166" s="192"/>
      <c r="Q166" s="192"/>
      <c r="R166" s="193"/>
      <c r="S166" s="193"/>
      <c r="T166" s="193"/>
      <c r="U166" s="193"/>
      <c r="V166" s="193"/>
      <c r="W166" s="193"/>
      <c r="X166" s="193"/>
      <c r="Y166" s="193"/>
    </row>
    <row r="167" spans="1:25" ht="63.75">
      <c r="A167" s="81">
        <f>SUM(A165,1)</f>
        <v>20</v>
      </c>
      <c r="B167" s="53"/>
      <c r="C167" s="54" t="s">
        <v>352</v>
      </c>
      <c r="D167" s="55">
        <v>24</v>
      </c>
      <c r="E167" s="53" t="s">
        <v>299</v>
      </c>
      <c r="F167" s="195"/>
      <c r="G167" s="190">
        <f>D167*F167</f>
        <v>0</v>
      </c>
      <c r="H167" s="171"/>
      <c r="I167" s="172"/>
      <c r="J167" s="211">
        <v>0</v>
      </c>
      <c r="K167" s="53" t="s">
        <v>299</v>
      </c>
      <c r="L167" s="173">
        <v>6</v>
      </c>
      <c r="M167" s="188">
        <f>PRODUCT(J167,L167)</f>
        <v>0</v>
      </c>
      <c r="N167" s="172"/>
      <c r="O167" s="172"/>
      <c r="P167" s="192">
        <f>SUM(R167,S167,U167,X167,W167)</f>
        <v>24</v>
      </c>
      <c r="Q167" s="192">
        <f>SUM(T167,V167,Y167)</f>
        <v>0</v>
      </c>
      <c r="R167" s="193">
        <v>13</v>
      </c>
      <c r="S167" s="194">
        <v>5</v>
      </c>
      <c r="T167" s="193"/>
      <c r="U167" s="193">
        <v>6</v>
      </c>
      <c r="V167" s="193"/>
      <c r="W167" s="193"/>
      <c r="X167" s="193"/>
      <c r="Y167" s="193"/>
    </row>
    <row r="168" spans="1:25" ht="12.75">
      <c r="A168" s="81"/>
      <c r="B168" s="53"/>
      <c r="C168" s="54"/>
      <c r="D168" s="55"/>
      <c r="E168" s="53"/>
      <c r="F168" s="195"/>
      <c r="G168" s="190"/>
      <c r="H168" s="171"/>
      <c r="I168" s="172"/>
      <c r="J168" s="55"/>
      <c r="K168" s="53"/>
      <c r="L168" s="173"/>
      <c r="M168" s="188"/>
      <c r="N168" s="172"/>
      <c r="O168" s="172"/>
      <c r="R168" s="193"/>
      <c r="S168" s="193"/>
      <c r="T168" s="193"/>
      <c r="U168" s="193"/>
      <c r="V168" s="193"/>
      <c r="W168" s="193"/>
      <c r="X168" s="193"/>
      <c r="Y168" s="193"/>
    </row>
    <row r="169" spans="1:25" ht="63.75">
      <c r="A169" s="81">
        <f>SUM(A167,1)</f>
        <v>21</v>
      </c>
      <c r="B169" s="53"/>
      <c r="C169" s="54" t="s">
        <v>353</v>
      </c>
      <c r="D169" s="55">
        <v>19</v>
      </c>
      <c r="E169" s="53" t="s">
        <v>297</v>
      </c>
      <c r="F169" s="195"/>
      <c r="G169" s="190">
        <f>D169*F169</f>
        <v>0</v>
      </c>
      <c r="H169" s="171"/>
      <c r="I169" s="172"/>
      <c r="J169" s="211">
        <v>0</v>
      </c>
      <c r="K169" s="53" t="s">
        <v>297</v>
      </c>
      <c r="L169" s="173">
        <v>6</v>
      </c>
      <c r="M169" s="188">
        <f>PRODUCT(J169,L169)</f>
        <v>0</v>
      </c>
      <c r="N169" s="172"/>
      <c r="O169" s="172"/>
      <c r="P169" s="192">
        <f>SUM(R169,S169,U169,X169,W169)</f>
        <v>0</v>
      </c>
      <c r="Q169" s="192">
        <f>SUM(T169,V169,Y169)</f>
        <v>0</v>
      </c>
      <c r="R169" s="193"/>
      <c r="S169" s="194"/>
      <c r="T169" s="193"/>
      <c r="U169" s="193"/>
      <c r="V169" s="193"/>
      <c r="W169" s="193"/>
      <c r="X169" s="193"/>
      <c r="Y169" s="193"/>
    </row>
    <row r="170" spans="1:25" ht="12.75">
      <c r="A170" s="81"/>
      <c r="B170" s="53"/>
      <c r="C170" s="54"/>
      <c r="D170" s="55"/>
      <c r="E170" s="53"/>
      <c r="F170" s="195"/>
      <c r="G170" s="190"/>
      <c r="H170" s="171"/>
      <c r="I170" s="172"/>
      <c r="J170" s="55"/>
      <c r="K170" s="53"/>
      <c r="L170" s="173"/>
      <c r="M170" s="188"/>
      <c r="N170" s="172"/>
      <c r="O170" s="172"/>
      <c r="R170" s="193"/>
      <c r="S170" s="193"/>
      <c r="T170" s="193"/>
      <c r="U170" s="193"/>
      <c r="V170" s="193"/>
      <c r="W170" s="193"/>
      <c r="X170" s="193"/>
      <c r="Y170" s="193"/>
    </row>
    <row r="171" spans="1:25" ht="63.75">
      <c r="A171" s="81">
        <v>23</v>
      </c>
      <c r="B171" s="53"/>
      <c r="C171" s="54" t="s">
        <v>354</v>
      </c>
      <c r="D171" s="55">
        <v>208.5</v>
      </c>
      <c r="E171" s="53" t="s">
        <v>299</v>
      </c>
      <c r="F171" s="195"/>
      <c r="G171" s="190">
        <f>D171*F171</f>
        <v>0</v>
      </c>
      <c r="H171" s="171"/>
      <c r="I171" s="172"/>
      <c r="J171" s="211">
        <v>13.5</v>
      </c>
      <c r="K171" s="53" t="s">
        <v>299</v>
      </c>
      <c r="L171" s="173"/>
      <c r="M171" s="188">
        <f>PRODUCT(J171,L171)</f>
        <v>13.5</v>
      </c>
      <c r="N171" s="172"/>
      <c r="O171" s="172"/>
      <c r="P171" s="192">
        <f>SUM(R171,S171,U171,X171,W171)</f>
        <v>195</v>
      </c>
      <c r="Q171" s="192">
        <f>SUM(T171,V171,Y171)</f>
        <v>13.5</v>
      </c>
      <c r="R171" s="193">
        <v>82</v>
      </c>
      <c r="S171" s="194">
        <v>113</v>
      </c>
      <c r="T171" s="193"/>
      <c r="U171" s="193"/>
      <c r="V171" s="193">
        <v>13.5</v>
      </c>
      <c r="W171" s="193"/>
      <c r="X171" s="193"/>
      <c r="Y171" s="193"/>
    </row>
    <row r="172" spans="1:25" ht="12.75">
      <c r="A172" s="81"/>
      <c r="B172" s="53"/>
      <c r="C172" s="54"/>
      <c r="D172" s="55"/>
      <c r="E172" s="53"/>
      <c r="F172" s="195"/>
      <c r="G172" s="190"/>
      <c r="H172" s="171"/>
      <c r="I172" s="172"/>
      <c r="J172" s="55"/>
      <c r="K172" s="53"/>
      <c r="L172" s="173"/>
      <c r="M172" s="188"/>
      <c r="N172" s="172"/>
      <c r="O172" s="172"/>
      <c r="R172" s="193"/>
      <c r="S172" s="193"/>
      <c r="T172" s="193"/>
      <c r="U172" s="193"/>
      <c r="V172" s="193"/>
      <c r="W172" s="193"/>
      <c r="X172" s="193"/>
      <c r="Y172" s="193"/>
    </row>
    <row r="173" spans="1:25" ht="63.75">
      <c r="A173" s="81">
        <v>24</v>
      </c>
      <c r="B173" s="53"/>
      <c r="C173" s="54" t="s">
        <v>355</v>
      </c>
      <c r="D173" s="55">
        <v>20</v>
      </c>
      <c r="E173" s="53" t="s">
        <v>297</v>
      </c>
      <c r="F173" s="195"/>
      <c r="G173" s="190">
        <f>D173*F173</f>
        <v>0</v>
      </c>
      <c r="H173" s="171"/>
      <c r="I173" s="172"/>
      <c r="J173" s="211">
        <v>1</v>
      </c>
      <c r="K173" s="53" t="s">
        <v>297</v>
      </c>
      <c r="L173" s="173"/>
      <c r="M173" s="188">
        <f>PRODUCT(J173,L173)</f>
        <v>1</v>
      </c>
      <c r="N173" s="172"/>
      <c r="O173" s="172"/>
      <c r="P173" s="192">
        <f>SUM(R173,S173,U173,X173,W173)</f>
        <v>18.580000000000002</v>
      </c>
      <c r="Q173" s="192">
        <f>SUM(T173,V173,Y173)</f>
        <v>0.98</v>
      </c>
      <c r="R173" s="193">
        <v>11.38</v>
      </c>
      <c r="S173" s="194">
        <v>7.2</v>
      </c>
      <c r="T173" s="193"/>
      <c r="U173" s="193"/>
      <c r="V173" s="193">
        <v>0.98</v>
      </c>
      <c r="W173" s="193"/>
      <c r="X173" s="193"/>
      <c r="Y173" s="193"/>
    </row>
    <row r="174" spans="1:25" ht="12.75">
      <c r="A174" s="81"/>
      <c r="B174" s="53"/>
      <c r="C174" s="54"/>
      <c r="D174" s="55"/>
      <c r="E174" s="53"/>
      <c r="F174" s="195"/>
      <c r="G174" s="190"/>
      <c r="H174" s="171"/>
      <c r="I174" s="172"/>
      <c r="J174" s="211"/>
      <c r="K174" s="53"/>
      <c r="L174" s="173"/>
      <c r="M174" s="188"/>
      <c r="N174" s="172"/>
      <c r="O174" s="172"/>
      <c r="P174" s="192"/>
      <c r="Q174" s="192"/>
      <c r="R174" s="193"/>
      <c r="S174" s="194"/>
      <c r="T174" s="193"/>
      <c r="U174" s="193"/>
      <c r="V174" s="193"/>
      <c r="W174" s="193"/>
      <c r="X174" s="193"/>
      <c r="Y174" s="193"/>
    </row>
    <row r="175" spans="1:39" s="293" customFormat="1" ht="63.75">
      <c r="A175" s="81">
        <f>SUM(A173,1)</f>
        <v>25</v>
      </c>
      <c r="B175" s="53"/>
      <c r="C175" s="54" t="s">
        <v>349</v>
      </c>
      <c r="D175" s="55">
        <v>6.5</v>
      </c>
      <c r="E175" s="53" t="s">
        <v>297</v>
      </c>
      <c r="F175" s="195"/>
      <c r="G175" s="190">
        <f>D175*F175</f>
        <v>0</v>
      </c>
      <c r="H175" s="229"/>
      <c r="I175" s="172"/>
      <c r="J175" s="192"/>
      <c r="K175" s="192"/>
      <c r="L175" s="193"/>
      <c r="M175" s="194"/>
      <c r="N175" s="193"/>
      <c r="O175" s="193"/>
      <c r="P175" s="193"/>
      <c r="Q175" s="193"/>
      <c r="R175" s="193"/>
      <c r="S175" s="193"/>
      <c r="T175" s="178"/>
      <c r="U175" s="178"/>
      <c r="V175" s="178"/>
      <c r="W175" s="178"/>
      <c r="X175" s="178"/>
      <c r="Y175" s="178"/>
      <c r="Z175" s="178"/>
      <c r="AA175" s="178"/>
      <c r="AB175" s="178"/>
      <c r="AC175" s="178"/>
      <c r="AD175" s="178"/>
      <c r="AE175" s="178"/>
      <c r="AL175" s="408"/>
      <c r="AM175" s="408"/>
    </row>
    <row r="176" spans="1:39" s="293" customFormat="1" ht="12.75">
      <c r="A176" s="81"/>
      <c r="B176" s="53"/>
      <c r="C176" s="54"/>
      <c r="D176" s="55"/>
      <c r="E176" s="53"/>
      <c r="F176" s="195"/>
      <c r="G176" s="190"/>
      <c r="H176" s="171"/>
      <c r="I176" s="172"/>
      <c r="J176" s="192"/>
      <c r="K176" s="192"/>
      <c r="L176" s="193"/>
      <c r="M176" s="193"/>
      <c r="N176" s="193"/>
      <c r="O176" s="193"/>
      <c r="P176" s="193"/>
      <c r="Q176" s="193"/>
      <c r="R176" s="193"/>
      <c r="S176" s="193"/>
      <c r="T176" s="178"/>
      <c r="U176" s="178"/>
      <c r="V176" s="178"/>
      <c r="W176" s="178"/>
      <c r="X176" s="178"/>
      <c r="Y176" s="178"/>
      <c r="Z176" s="178"/>
      <c r="AA176" s="178"/>
      <c r="AB176" s="178"/>
      <c r="AC176" s="178"/>
      <c r="AD176" s="178"/>
      <c r="AE176" s="178"/>
      <c r="AL176" s="408"/>
      <c r="AM176" s="408"/>
    </row>
    <row r="177" spans="1:39" s="293" customFormat="1" ht="63.75">
      <c r="A177" s="81">
        <f>SUM(A175,1)</f>
        <v>26</v>
      </c>
      <c r="B177" s="53"/>
      <c r="C177" s="54" t="s">
        <v>350</v>
      </c>
      <c r="D177" s="55">
        <v>41</v>
      </c>
      <c r="E177" s="53" t="s">
        <v>297</v>
      </c>
      <c r="F177" s="195"/>
      <c r="G177" s="190">
        <f>D177*F177</f>
        <v>0</v>
      </c>
      <c r="H177" s="171"/>
      <c r="I177" s="172"/>
      <c r="J177" s="192"/>
      <c r="K177" s="192"/>
      <c r="L177" s="193"/>
      <c r="M177" s="194"/>
      <c r="N177" s="193"/>
      <c r="O177" s="193"/>
      <c r="P177" s="193"/>
      <c r="Q177" s="193"/>
      <c r="R177" s="193"/>
      <c r="S177" s="193"/>
      <c r="T177" s="178"/>
      <c r="U177" s="178"/>
      <c r="V177" s="178"/>
      <c r="W177" s="178"/>
      <c r="X177" s="178"/>
      <c r="Y177" s="178"/>
      <c r="Z177" s="178"/>
      <c r="AA177" s="178"/>
      <c r="AB177" s="178"/>
      <c r="AC177" s="178"/>
      <c r="AD177" s="178"/>
      <c r="AE177" s="178"/>
      <c r="AL177" s="408"/>
      <c r="AM177" s="408"/>
    </row>
    <row r="178" spans="1:25" ht="12.75">
      <c r="A178" s="231"/>
      <c r="B178" s="174"/>
      <c r="C178" s="54"/>
      <c r="D178" s="55"/>
      <c r="E178" s="53"/>
      <c r="F178" s="188"/>
      <c r="G178" s="190"/>
      <c r="H178" s="172"/>
      <c r="I178" s="172"/>
      <c r="J178" s="55"/>
      <c r="K178" s="53"/>
      <c r="L178" s="188"/>
      <c r="M178" s="188"/>
      <c r="N178" s="172"/>
      <c r="O178" s="172"/>
      <c r="R178" s="193"/>
      <c r="S178" s="193"/>
      <c r="T178" s="193"/>
      <c r="U178" s="193"/>
      <c r="V178" s="193"/>
      <c r="W178" s="193"/>
      <c r="X178" s="193"/>
      <c r="Y178" s="193"/>
    </row>
    <row r="179" spans="1:25" ht="14.25" thickBot="1">
      <c r="A179" s="197" t="s">
        <v>356</v>
      </c>
      <c r="B179" s="198"/>
      <c r="C179" s="199"/>
      <c r="D179" s="213"/>
      <c r="E179" s="201"/>
      <c r="F179" s="201"/>
      <c r="G179" s="438">
        <f>SUM(G129:G177)</f>
        <v>0</v>
      </c>
      <c r="H179" s="201"/>
      <c r="I179" s="201"/>
      <c r="J179" s="213"/>
      <c r="K179" s="201"/>
      <c r="L179" s="201"/>
      <c r="M179" s="214">
        <f>SUM(M129:M173)</f>
        <v>948.1</v>
      </c>
      <c r="N179" s="201"/>
      <c r="O179" s="201"/>
      <c r="P179" s="192"/>
      <c r="Q179" s="192"/>
      <c r="R179" s="193"/>
      <c r="S179" s="194"/>
      <c r="T179" s="193"/>
      <c r="U179" s="193"/>
      <c r="V179" s="193"/>
      <c r="W179" s="193"/>
      <c r="X179" s="193"/>
      <c r="Y179" s="193"/>
    </row>
    <row r="180" spans="1:37" ht="13.5">
      <c r="A180" s="82"/>
      <c r="B180" s="68"/>
      <c r="C180" s="72"/>
      <c r="D180" s="55"/>
      <c r="E180" s="53"/>
      <c r="F180" s="55"/>
      <c r="G180" s="190"/>
      <c r="H180" s="196"/>
      <c r="I180" s="57"/>
      <c r="J180" s="55"/>
      <c r="K180" s="53"/>
      <c r="L180" s="55"/>
      <c r="M180" s="188"/>
      <c r="N180" s="57"/>
      <c r="O180" s="57"/>
      <c r="R180" s="193"/>
      <c r="S180" s="193"/>
      <c r="T180" s="193"/>
      <c r="U180" s="193"/>
      <c r="V180" s="193"/>
      <c r="W180" s="193"/>
      <c r="X180" s="193"/>
      <c r="Y180" s="193"/>
      <c r="Z180" s="134"/>
      <c r="AA180" s="134"/>
      <c r="AB180" s="134"/>
      <c r="AC180" s="134"/>
      <c r="AD180" s="134"/>
      <c r="AE180" s="134"/>
      <c r="AF180" s="134"/>
      <c r="AG180" s="134"/>
      <c r="AH180" s="134"/>
      <c r="AI180" s="134"/>
      <c r="AJ180" s="134"/>
      <c r="AK180" s="134"/>
    </row>
    <row r="181" spans="1:37" ht="12.75">
      <c r="A181" s="232" t="s">
        <v>357</v>
      </c>
      <c r="B181" s="233"/>
      <c r="C181" s="234"/>
      <c r="D181" s="400"/>
      <c r="E181" s="235"/>
      <c r="F181" s="400"/>
      <c r="G181" s="190"/>
      <c r="H181" s="235"/>
      <c r="I181" s="235"/>
      <c r="J181" s="235">
        <v>165000</v>
      </c>
      <c r="K181" s="236"/>
      <c r="L181" s="104"/>
      <c r="M181" s="237"/>
      <c r="N181" s="236"/>
      <c r="O181" s="236"/>
      <c r="R181" s="193"/>
      <c r="S181" s="193"/>
      <c r="T181" s="193"/>
      <c r="U181" s="193"/>
      <c r="V181" s="193"/>
      <c r="W181" s="193"/>
      <c r="X181" s="193"/>
      <c r="Y181" s="193"/>
      <c r="Z181" s="238"/>
      <c r="AA181" s="238"/>
      <c r="AB181" s="238"/>
      <c r="AC181" s="238"/>
      <c r="AD181" s="238"/>
      <c r="AE181" s="238"/>
      <c r="AF181" s="238"/>
      <c r="AG181" s="238"/>
      <c r="AH181" s="238"/>
      <c r="AI181" s="238"/>
      <c r="AJ181" s="238"/>
      <c r="AK181" s="238"/>
    </row>
    <row r="182" spans="1:37" ht="13.5" thickBot="1">
      <c r="A182" s="232"/>
      <c r="B182" s="233"/>
      <c r="C182" s="234"/>
      <c r="D182" s="401"/>
      <c r="E182" s="239"/>
      <c r="F182" s="433"/>
      <c r="G182" s="190"/>
      <c r="H182" s="239"/>
      <c r="I182" s="236"/>
      <c r="J182" s="241"/>
      <c r="K182" s="236"/>
      <c r="L182" s="104"/>
      <c r="M182" s="237"/>
      <c r="N182" s="236"/>
      <c r="O182" s="236"/>
      <c r="R182" s="193"/>
      <c r="S182" s="193"/>
      <c r="T182" s="193"/>
      <c r="U182" s="193"/>
      <c r="V182" s="193"/>
      <c r="W182" s="193"/>
      <c r="X182" s="193"/>
      <c r="Y182" s="193"/>
      <c r="Z182" s="238"/>
      <c r="AA182" s="238"/>
      <c r="AB182" s="238"/>
      <c r="AC182" s="238"/>
      <c r="AD182" s="238"/>
      <c r="AE182" s="238"/>
      <c r="AF182" s="238"/>
      <c r="AG182" s="238"/>
      <c r="AH182" s="238"/>
      <c r="AI182" s="238"/>
      <c r="AJ182" s="238"/>
      <c r="AK182" s="238"/>
    </row>
    <row r="183" spans="1:39" s="397" customFormat="1" ht="15">
      <c r="A183" s="242" t="s">
        <v>282</v>
      </c>
      <c r="B183" s="243"/>
      <c r="C183" s="244" t="s">
        <v>283</v>
      </c>
      <c r="D183" s="398" t="s">
        <v>284</v>
      </c>
      <c r="E183" s="246" t="s">
        <v>285</v>
      </c>
      <c r="F183" s="245" t="s">
        <v>286</v>
      </c>
      <c r="G183" s="247" t="s">
        <v>346</v>
      </c>
      <c r="H183" s="185" t="s">
        <v>286</v>
      </c>
      <c r="I183" s="186" t="s">
        <v>287</v>
      </c>
      <c r="J183" s="245" t="s">
        <v>284</v>
      </c>
      <c r="K183" s="246" t="s">
        <v>285</v>
      </c>
      <c r="L183" s="245" t="s">
        <v>286</v>
      </c>
      <c r="M183" s="247" t="s">
        <v>287</v>
      </c>
      <c r="N183" s="185" t="s">
        <v>286</v>
      </c>
      <c r="O183" s="186" t="s">
        <v>287</v>
      </c>
      <c r="P183" s="176"/>
      <c r="Q183" s="176"/>
      <c r="R183" s="395"/>
      <c r="S183" s="395"/>
      <c r="T183" s="395"/>
      <c r="U183" s="395"/>
      <c r="V183" s="395"/>
      <c r="W183" s="395"/>
      <c r="X183" s="395"/>
      <c r="Y183" s="395"/>
      <c r="Z183" s="248"/>
      <c r="AA183" s="248"/>
      <c r="AB183" s="248"/>
      <c r="AC183" s="248"/>
      <c r="AD183" s="248"/>
      <c r="AE183" s="248"/>
      <c r="AF183" s="248"/>
      <c r="AG183" s="248"/>
      <c r="AH183" s="248"/>
      <c r="AI183" s="248"/>
      <c r="AJ183" s="248"/>
      <c r="AK183" s="248"/>
      <c r="AL183" s="405"/>
      <c r="AM183" s="405"/>
    </row>
    <row r="184" spans="1:39" s="397" customFormat="1" ht="12.75">
      <c r="A184" s="249"/>
      <c r="B184" s="250"/>
      <c r="C184" s="251"/>
      <c r="D184" s="399"/>
      <c r="E184" s="252"/>
      <c r="F184" s="403"/>
      <c r="G184" s="190"/>
      <c r="H184" s="252"/>
      <c r="I184" s="254"/>
      <c r="J184" s="255"/>
      <c r="K184" s="254"/>
      <c r="L184" s="115"/>
      <c r="M184" s="256"/>
      <c r="N184" s="254"/>
      <c r="O184" s="254"/>
      <c r="P184" s="176"/>
      <c r="Q184" s="176"/>
      <c r="R184" s="395"/>
      <c r="S184" s="395"/>
      <c r="T184" s="395"/>
      <c r="U184" s="395"/>
      <c r="V184" s="395"/>
      <c r="W184" s="395"/>
      <c r="X184" s="395"/>
      <c r="Y184" s="395"/>
      <c r="Z184" s="248"/>
      <c r="AA184" s="248"/>
      <c r="AB184" s="248"/>
      <c r="AC184" s="248"/>
      <c r="AD184" s="248"/>
      <c r="AE184" s="248"/>
      <c r="AF184" s="248"/>
      <c r="AG184" s="248"/>
      <c r="AH184" s="248"/>
      <c r="AI184" s="248"/>
      <c r="AJ184" s="248"/>
      <c r="AK184" s="248"/>
      <c r="AL184" s="405"/>
      <c r="AM184" s="405"/>
    </row>
    <row r="185" spans="1:39" s="397" customFormat="1" ht="12.75">
      <c r="A185" s="231">
        <v>1</v>
      </c>
      <c r="B185" s="96"/>
      <c r="C185" s="118" t="s">
        <v>360</v>
      </c>
      <c r="D185" s="55">
        <v>1</v>
      </c>
      <c r="E185" s="96" t="s">
        <v>208</v>
      </c>
      <c r="F185" s="188"/>
      <c r="G185" s="190">
        <f>D185*F185</f>
        <v>0</v>
      </c>
      <c r="H185" s="258"/>
      <c r="I185" s="259"/>
      <c r="J185" s="119">
        <v>15</v>
      </c>
      <c r="K185" s="96" t="s">
        <v>359</v>
      </c>
      <c r="L185" s="119">
        <v>50</v>
      </c>
      <c r="M185" s="257">
        <f>PRODUCT(J185,L185)</f>
        <v>750</v>
      </c>
      <c r="N185" s="259"/>
      <c r="O185" s="259"/>
      <c r="P185" s="192">
        <f>SUM(R185,S185,U185,X185,W185)</f>
        <v>0</v>
      </c>
      <c r="Q185" s="192">
        <f>SUM(T185,V185,Y185)</f>
        <v>0</v>
      </c>
      <c r="R185" s="395"/>
      <c r="S185" s="396"/>
      <c r="T185" s="395"/>
      <c r="U185" s="395"/>
      <c r="V185" s="395"/>
      <c r="W185" s="395"/>
      <c r="X185" s="395"/>
      <c r="Y185" s="395"/>
      <c r="Z185" s="221"/>
      <c r="AA185" s="221"/>
      <c r="AB185" s="221"/>
      <c r="AC185" s="221"/>
      <c r="AD185" s="221"/>
      <c r="AE185" s="221"/>
      <c r="AF185" s="221"/>
      <c r="AG185" s="221"/>
      <c r="AH185" s="221"/>
      <c r="AI185" s="221"/>
      <c r="AJ185" s="221"/>
      <c r="AK185" s="221"/>
      <c r="AL185" s="405"/>
      <c r="AM185" s="405"/>
    </row>
    <row r="186" spans="1:39" s="397" customFormat="1" ht="12.75">
      <c r="A186" s="231"/>
      <c r="B186" s="96"/>
      <c r="C186" s="118"/>
      <c r="D186" s="55"/>
      <c r="E186" s="96"/>
      <c r="F186" s="188"/>
      <c r="G186" s="190"/>
      <c r="H186" s="258"/>
      <c r="I186" s="259"/>
      <c r="J186" s="119"/>
      <c r="K186" s="96"/>
      <c r="L186" s="119"/>
      <c r="M186" s="257"/>
      <c r="N186" s="259"/>
      <c r="O186" s="259"/>
      <c r="P186" s="176"/>
      <c r="Q186" s="176"/>
      <c r="R186" s="395"/>
      <c r="S186" s="395"/>
      <c r="T186" s="395"/>
      <c r="U186" s="395"/>
      <c r="V186" s="395"/>
      <c r="W186" s="395"/>
      <c r="X186" s="395"/>
      <c r="Y186" s="395"/>
      <c r="Z186" s="221"/>
      <c r="AA186" s="221"/>
      <c r="AB186" s="221"/>
      <c r="AC186" s="221"/>
      <c r="AD186" s="221"/>
      <c r="AE186" s="221"/>
      <c r="AF186" s="221"/>
      <c r="AG186" s="221"/>
      <c r="AH186" s="221"/>
      <c r="AI186" s="221"/>
      <c r="AJ186" s="221"/>
      <c r="AK186" s="221"/>
      <c r="AL186" s="405"/>
      <c r="AM186" s="405"/>
    </row>
    <row r="187" spans="1:39" s="397" customFormat="1" ht="12.75">
      <c r="A187" s="231">
        <f>SUM(A185,1)</f>
        <v>2</v>
      </c>
      <c r="B187" s="96"/>
      <c r="C187" s="118" t="s">
        <v>361</v>
      </c>
      <c r="D187" s="55">
        <v>1</v>
      </c>
      <c r="E187" s="96" t="s">
        <v>208</v>
      </c>
      <c r="F187" s="188"/>
      <c r="G187" s="190">
        <f>D187*F187</f>
        <v>0</v>
      </c>
      <c r="H187" s="258"/>
      <c r="I187" s="259"/>
      <c r="J187" s="119">
        <v>95</v>
      </c>
      <c r="K187" s="96" t="s">
        <v>359</v>
      </c>
      <c r="L187" s="119">
        <v>50</v>
      </c>
      <c r="M187" s="257">
        <f>PRODUCT(J187,L187)</f>
        <v>4750</v>
      </c>
      <c r="N187" s="259"/>
      <c r="O187" s="259"/>
      <c r="P187" s="192">
        <f>SUM(R187,S187,U187,X187,W187)</f>
        <v>0</v>
      </c>
      <c r="Q187" s="192">
        <f>SUM(T187,V187,Y187)</f>
        <v>0</v>
      </c>
      <c r="R187" s="395"/>
      <c r="S187" s="396"/>
      <c r="T187" s="395"/>
      <c r="U187" s="395"/>
      <c r="V187" s="395"/>
      <c r="W187" s="395"/>
      <c r="X187" s="395"/>
      <c r="Y187" s="395"/>
      <c r="Z187" s="221"/>
      <c r="AA187" s="221"/>
      <c r="AB187" s="221"/>
      <c r="AC187" s="221"/>
      <c r="AD187" s="221"/>
      <c r="AE187" s="221"/>
      <c r="AF187" s="221"/>
      <c r="AG187" s="221"/>
      <c r="AH187" s="221"/>
      <c r="AI187" s="221"/>
      <c r="AJ187" s="221"/>
      <c r="AK187" s="221"/>
      <c r="AL187" s="405"/>
      <c r="AM187" s="405"/>
    </row>
    <row r="188" spans="1:39" s="397" customFormat="1" ht="13.5">
      <c r="A188" s="249"/>
      <c r="B188" s="250"/>
      <c r="C188" s="251"/>
      <c r="D188" s="399"/>
      <c r="E188" s="252"/>
      <c r="F188" s="434"/>
      <c r="G188" s="190"/>
      <c r="H188" s="252"/>
      <c r="I188" s="254"/>
      <c r="J188" s="255"/>
      <c r="K188" s="254"/>
      <c r="L188" s="115"/>
      <c r="M188" s="256"/>
      <c r="N188" s="254"/>
      <c r="O188" s="254"/>
      <c r="P188" s="203"/>
      <c r="Q188" s="203"/>
      <c r="R188" s="204"/>
      <c r="S188" s="204"/>
      <c r="T188" s="205"/>
      <c r="U188" s="205"/>
      <c r="V188" s="205"/>
      <c r="W188" s="205"/>
      <c r="X188" s="205"/>
      <c r="Y188" s="395"/>
      <c r="Z188" s="248"/>
      <c r="AA188" s="248"/>
      <c r="AB188" s="248"/>
      <c r="AC188" s="248"/>
      <c r="AD188" s="248"/>
      <c r="AE188" s="248"/>
      <c r="AF188" s="248"/>
      <c r="AG188" s="248"/>
      <c r="AH188" s="248"/>
      <c r="AI188" s="248"/>
      <c r="AJ188" s="248"/>
      <c r="AK188" s="248"/>
      <c r="AL188" s="405"/>
      <c r="AM188" s="405"/>
    </row>
    <row r="189" spans="1:37" ht="16.5" thickBot="1">
      <c r="A189" s="222" t="s">
        <v>362</v>
      </c>
      <c r="B189" s="223"/>
      <c r="C189" s="224"/>
      <c r="D189" s="213"/>
      <c r="E189" s="226"/>
      <c r="F189" s="201"/>
      <c r="G189" s="438">
        <f>SUM(G185:G187)</f>
        <v>0</v>
      </c>
      <c r="H189" s="226"/>
      <c r="I189" s="226"/>
      <c r="J189" s="260"/>
      <c r="K189" s="226"/>
      <c r="L189" s="226"/>
      <c r="M189" s="261">
        <f>SUM(M185:M188)</f>
        <v>5500</v>
      </c>
      <c r="N189" s="226"/>
      <c r="O189" s="226"/>
      <c r="P189" s="262"/>
      <c r="Q189" s="262"/>
      <c r="R189" s="263"/>
      <c r="S189" s="263"/>
      <c r="T189" s="264"/>
      <c r="U189" s="264"/>
      <c r="V189" s="264"/>
      <c r="W189" s="264"/>
      <c r="X189" s="264"/>
      <c r="Y189" s="156"/>
      <c r="Z189" s="221"/>
      <c r="AA189" s="221"/>
      <c r="AB189" s="221"/>
      <c r="AC189" s="221"/>
      <c r="AD189" s="221"/>
      <c r="AE189" s="221"/>
      <c r="AF189" s="221"/>
      <c r="AG189" s="221"/>
      <c r="AH189" s="221"/>
      <c r="AI189" s="221"/>
      <c r="AJ189" s="221"/>
      <c r="AK189" s="221"/>
    </row>
    <row r="190" spans="1:37" ht="15.75">
      <c r="A190" s="101" t="s">
        <v>363</v>
      </c>
      <c r="B190" s="102"/>
      <c r="C190" s="103"/>
      <c r="D190" s="402"/>
      <c r="E190" s="113"/>
      <c r="F190" s="402"/>
      <c r="G190" s="190"/>
      <c r="H190" s="266"/>
      <c r="I190" s="116"/>
      <c r="J190" s="115"/>
      <c r="K190" s="113"/>
      <c r="L190" s="115"/>
      <c r="M190" s="265"/>
      <c r="N190" s="116"/>
      <c r="O190" s="116"/>
      <c r="P190" s="262"/>
      <c r="Q190" s="262"/>
      <c r="R190" s="267"/>
      <c r="S190" s="267"/>
      <c r="T190" s="268"/>
      <c r="U190" s="268"/>
      <c r="V190" s="268"/>
      <c r="W190" s="268"/>
      <c r="X190" s="268"/>
      <c r="Y190" s="156"/>
      <c r="Z190" s="269"/>
      <c r="AA190" s="269"/>
      <c r="AB190" s="269"/>
      <c r="AC190" s="269"/>
      <c r="AD190" s="269"/>
      <c r="AE190" s="269"/>
      <c r="AF190" s="269"/>
      <c r="AG190" s="269"/>
      <c r="AH190" s="269"/>
      <c r="AI190" s="269"/>
      <c r="AJ190" s="269"/>
      <c r="AK190" s="269"/>
    </row>
    <row r="191" spans="1:25" ht="15.75">
      <c r="A191" s="165"/>
      <c r="B191" s="166"/>
      <c r="C191" s="167"/>
      <c r="D191" s="168"/>
      <c r="E191" s="171"/>
      <c r="F191" s="169"/>
      <c r="G191" s="190"/>
      <c r="H191" s="171"/>
      <c r="I191" s="172"/>
      <c r="J191" s="173"/>
      <c r="K191" s="172"/>
      <c r="L191" s="55"/>
      <c r="M191" s="175"/>
      <c r="N191" s="172"/>
      <c r="O191" s="172"/>
      <c r="P191" s="262"/>
      <c r="Q191" s="262"/>
      <c r="R191" s="267"/>
      <c r="S191" s="267"/>
      <c r="T191" s="268"/>
      <c r="U191" s="268"/>
      <c r="V191" s="268"/>
      <c r="W191" s="268"/>
      <c r="X191" s="268"/>
      <c r="Y191" s="156"/>
    </row>
    <row r="192" spans="1:37" ht="15.75">
      <c r="A192" s="270" t="s">
        <v>364</v>
      </c>
      <c r="B192" s="271"/>
      <c r="C192" s="272"/>
      <c r="D192" s="273"/>
      <c r="E192" s="274"/>
      <c r="F192" s="274"/>
      <c r="G192" s="274"/>
      <c r="H192" s="274"/>
      <c r="I192" s="276"/>
      <c r="J192" s="61"/>
      <c r="K192" s="276"/>
      <c r="L192" s="276"/>
      <c r="M192" s="277"/>
      <c r="N192" s="276"/>
      <c r="O192" s="276"/>
      <c r="Z192" s="156"/>
      <c r="AA192" s="156"/>
      <c r="AB192" s="156"/>
      <c r="AC192" s="156"/>
      <c r="AD192" s="156"/>
      <c r="AE192" s="156"/>
      <c r="AF192" s="156"/>
      <c r="AG192" s="156"/>
      <c r="AH192" s="156"/>
      <c r="AI192" s="156"/>
      <c r="AJ192" s="156"/>
      <c r="AK192" s="156"/>
    </row>
    <row r="193" spans="1:15" ht="12.75">
      <c r="A193" s="179"/>
      <c r="B193" s="166"/>
      <c r="C193" s="167"/>
      <c r="D193" s="168"/>
      <c r="E193" s="171"/>
      <c r="F193" s="169"/>
      <c r="G193" s="190"/>
      <c r="H193" s="171"/>
      <c r="I193" s="172"/>
      <c r="J193" s="173"/>
      <c r="K193" s="172"/>
      <c r="L193" s="55"/>
      <c r="M193" s="175"/>
      <c r="N193" s="172"/>
      <c r="O193" s="172"/>
    </row>
    <row r="194" spans="1:15" ht="12.75">
      <c r="A194" s="179"/>
      <c r="B194" s="166"/>
      <c r="C194" s="167"/>
      <c r="D194" s="168"/>
      <c r="E194" s="171"/>
      <c r="F194" s="169"/>
      <c r="G194" s="190"/>
      <c r="H194" s="171"/>
      <c r="I194" s="172"/>
      <c r="J194" s="173"/>
      <c r="K194" s="172"/>
      <c r="L194" s="55"/>
      <c r="M194" s="175"/>
      <c r="N194" s="172"/>
      <c r="O194" s="172"/>
    </row>
    <row r="195" spans="1:37" ht="13.5" thickBot="1">
      <c r="A195" s="279" t="s">
        <v>365</v>
      </c>
      <c r="B195" s="280"/>
      <c r="C195" s="281"/>
      <c r="D195" s="169"/>
      <c r="E195" s="196"/>
      <c r="F195" s="169"/>
      <c r="G195" s="190">
        <f>G49</f>
        <v>0</v>
      </c>
      <c r="H195" s="196"/>
      <c r="I195" s="283"/>
      <c r="J195" s="55"/>
      <c r="K195" s="57"/>
      <c r="L195" s="55"/>
      <c r="M195" s="282">
        <f>SUM(M9:M41)</f>
        <v>40853585</v>
      </c>
      <c r="N195" s="57"/>
      <c r="O195" s="283"/>
      <c r="Z195" s="134"/>
      <c r="AA195" s="134"/>
      <c r="AB195" s="134"/>
      <c r="AC195" s="134"/>
      <c r="AD195" s="134"/>
      <c r="AE195" s="134"/>
      <c r="AF195" s="134"/>
      <c r="AG195" s="134"/>
      <c r="AH195" s="134"/>
      <c r="AI195" s="134"/>
      <c r="AJ195" s="134"/>
      <c r="AK195" s="134"/>
    </row>
    <row r="196" spans="1:37" ht="12.75">
      <c r="A196" s="279"/>
      <c r="B196" s="280"/>
      <c r="C196" s="281"/>
      <c r="D196" s="169"/>
      <c r="E196" s="196"/>
      <c r="F196" s="169"/>
      <c r="G196" s="190"/>
      <c r="H196" s="196"/>
      <c r="I196" s="57"/>
      <c r="J196" s="55"/>
      <c r="K196" s="57"/>
      <c r="L196" s="55"/>
      <c r="M196" s="188"/>
      <c r="N196" s="57"/>
      <c r="O196" s="57"/>
      <c r="Z196" s="134"/>
      <c r="AA196" s="134"/>
      <c r="AB196" s="134"/>
      <c r="AC196" s="134"/>
      <c r="AD196" s="134"/>
      <c r="AE196" s="134"/>
      <c r="AF196" s="134"/>
      <c r="AG196" s="134"/>
      <c r="AH196" s="134"/>
      <c r="AI196" s="134"/>
      <c r="AJ196" s="134"/>
      <c r="AK196" s="134"/>
    </row>
    <row r="197" spans="1:37" ht="13.5" thickBot="1">
      <c r="A197" s="279" t="s">
        <v>366</v>
      </c>
      <c r="B197" s="280"/>
      <c r="C197" s="281"/>
      <c r="D197" s="169"/>
      <c r="E197" s="196"/>
      <c r="F197" s="169"/>
      <c r="G197" s="190">
        <f>G73</f>
        <v>0</v>
      </c>
      <c r="H197" s="196"/>
      <c r="I197" s="283"/>
      <c r="J197" s="55"/>
      <c r="K197" s="57"/>
      <c r="L197" s="55"/>
      <c r="M197" s="282">
        <f>SUM(M55:M71)</f>
        <v>12412.099999999999</v>
      </c>
      <c r="N197" s="57"/>
      <c r="O197" s="283"/>
      <c r="Z197" s="134"/>
      <c r="AA197" s="134"/>
      <c r="AB197" s="134"/>
      <c r="AC197" s="134"/>
      <c r="AD197" s="134"/>
      <c r="AE197" s="134"/>
      <c r="AF197" s="134"/>
      <c r="AG197" s="134"/>
      <c r="AH197" s="134"/>
      <c r="AI197" s="134"/>
      <c r="AJ197" s="134"/>
      <c r="AK197" s="134"/>
    </row>
    <row r="198" spans="1:37" ht="12.75">
      <c r="A198" s="279"/>
      <c r="B198" s="280"/>
      <c r="C198" s="281"/>
      <c r="D198" s="169"/>
      <c r="E198" s="196"/>
      <c r="F198" s="169"/>
      <c r="G198" s="190"/>
      <c r="H198" s="196"/>
      <c r="I198" s="57"/>
      <c r="J198" s="55"/>
      <c r="K198" s="57"/>
      <c r="L198" s="55"/>
      <c r="M198" s="188"/>
      <c r="N198" s="57"/>
      <c r="O198" s="57"/>
      <c r="Z198" s="134"/>
      <c r="AA198" s="134"/>
      <c r="AB198" s="134"/>
      <c r="AC198" s="134"/>
      <c r="AD198" s="134"/>
      <c r="AE198" s="134"/>
      <c r="AF198" s="134"/>
      <c r="AG198" s="134"/>
      <c r="AH198" s="134"/>
      <c r="AI198" s="134"/>
      <c r="AJ198" s="134"/>
      <c r="AK198" s="134"/>
    </row>
    <row r="199" spans="1:37" ht="13.5" thickBot="1">
      <c r="A199" s="279" t="s">
        <v>367</v>
      </c>
      <c r="B199" s="280"/>
      <c r="C199" s="281"/>
      <c r="D199" s="169"/>
      <c r="E199" s="196"/>
      <c r="F199" s="169"/>
      <c r="G199" s="190">
        <f>G101</f>
        <v>0</v>
      </c>
      <c r="H199" s="196"/>
      <c r="I199" s="283"/>
      <c r="J199" s="55"/>
      <c r="K199" s="57"/>
      <c r="L199" s="55"/>
      <c r="M199" s="282">
        <f>SUM(M79:M99)</f>
        <v>30349.05</v>
      </c>
      <c r="N199" s="57"/>
      <c r="O199" s="283"/>
      <c r="Z199" s="134"/>
      <c r="AA199" s="134"/>
      <c r="AB199" s="134"/>
      <c r="AC199" s="134"/>
      <c r="AD199" s="134"/>
      <c r="AE199" s="134"/>
      <c r="AF199" s="134"/>
      <c r="AG199" s="134"/>
      <c r="AH199" s="134"/>
      <c r="AI199" s="134"/>
      <c r="AJ199" s="134"/>
      <c r="AK199" s="134"/>
    </row>
    <row r="200" spans="1:37" ht="12.75">
      <c r="A200" s="279"/>
      <c r="B200" s="280"/>
      <c r="C200" s="281"/>
      <c r="D200" s="169"/>
      <c r="E200" s="196"/>
      <c r="F200" s="169"/>
      <c r="G200" s="190"/>
      <c r="H200" s="196"/>
      <c r="I200" s="57"/>
      <c r="J200" s="55"/>
      <c r="K200" s="57"/>
      <c r="L200" s="55"/>
      <c r="M200" s="188"/>
      <c r="N200" s="57"/>
      <c r="O200" s="57"/>
      <c r="Z200" s="134"/>
      <c r="AA200" s="134"/>
      <c r="AB200" s="134"/>
      <c r="AC200" s="134"/>
      <c r="AD200" s="134"/>
      <c r="AE200" s="134"/>
      <c r="AF200" s="134"/>
      <c r="AG200" s="134"/>
      <c r="AH200" s="134"/>
      <c r="AI200" s="134"/>
      <c r="AJ200" s="134"/>
      <c r="AK200" s="134"/>
    </row>
    <row r="201" spans="1:37" ht="13.5" thickBot="1">
      <c r="A201" s="279" t="s">
        <v>368</v>
      </c>
      <c r="B201" s="280"/>
      <c r="C201" s="281"/>
      <c r="D201" s="169"/>
      <c r="E201" s="196"/>
      <c r="F201" s="169"/>
      <c r="G201" s="190">
        <f>G113</f>
        <v>0</v>
      </c>
      <c r="H201" s="196"/>
      <c r="I201" s="283"/>
      <c r="J201" s="55"/>
      <c r="K201" s="57"/>
      <c r="L201" s="55"/>
      <c r="M201" s="282" t="e">
        <f>SUM(#REF!)</f>
        <v>#REF!</v>
      </c>
      <c r="N201" s="57"/>
      <c r="O201" s="283"/>
      <c r="Z201" s="134"/>
      <c r="AA201" s="134"/>
      <c r="AB201" s="134"/>
      <c r="AC201" s="134"/>
      <c r="AD201" s="134"/>
      <c r="AE201" s="134"/>
      <c r="AF201" s="134"/>
      <c r="AG201" s="134"/>
      <c r="AH201" s="134"/>
      <c r="AI201" s="134"/>
      <c r="AJ201" s="134"/>
      <c r="AK201" s="134"/>
    </row>
    <row r="202" spans="1:37" ht="12.75">
      <c r="A202" s="279"/>
      <c r="B202" s="280"/>
      <c r="C202" s="281"/>
      <c r="D202" s="169"/>
      <c r="E202" s="196"/>
      <c r="F202" s="169"/>
      <c r="G202" s="190"/>
      <c r="H202" s="196"/>
      <c r="I202" s="57"/>
      <c r="J202" s="55"/>
      <c r="K202" s="57"/>
      <c r="L202" s="55"/>
      <c r="M202" s="188"/>
      <c r="N202" s="57"/>
      <c r="O202" s="57"/>
      <c r="Z202" s="134"/>
      <c r="AA202" s="134"/>
      <c r="AB202" s="134"/>
      <c r="AC202" s="134"/>
      <c r="AD202" s="134"/>
      <c r="AE202" s="134"/>
      <c r="AF202" s="134"/>
      <c r="AG202" s="134"/>
      <c r="AH202" s="134"/>
      <c r="AI202" s="134"/>
      <c r="AJ202" s="134"/>
      <c r="AK202" s="134"/>
    </row>
    <row r="203" spans="1:37" ht="13.5" thickBot="1">
      <c r="A203" s="279" t="s">
        <v>369</v>
      </c>
      <c r="B203" s="280"/>
      <c r="C203" s="281"/>
      <c r="D203" s="169"/>
      <c r="E203" s="196"/>
      <c r="F203" s="169"/>
      <c r="G203" s="190">
        <f>G123</f>
        <v>0</v>
      </c>
      <c r="H203" s="196"/>
      <c r="I203" s="283"/>
      <c r="J203" s="55"/>
      <c r="K203" s="57"/>
      <c r="L203" s="55"/>
      <c r="M203" s="284">
        <f>SUM(M119:M122)</f>
        <v>3750</v>
      </c>
      <c r="N203" s="57"/>
      <c r="O203" s="283"/>
      <c r="Z203" s="134"/>
      <c r="AA203" s="134"/>
      <c r="AB203" s="134"/>
      <c r="AC203" s="134"/>
      <c r="AD203" s="134"/>
      <c r="AE203" s="134"/>
      <c r="AF203" s="134"/>
      <c r="AG203" s="134"/>
      <c r="AH203" s="134"/>
      <c r="AI203" s="134"/>
      <c r="AJ203" s="134"/>
      <c r="AK203" s="134"/>
    </row>
    <row r="204" spans="1:37" ht="12.75">
      <c r="A204" s="279"/>
      <c r="B204" s="280"/>
      <c r="C204" s="281"/>
      <c r="D204" s="169"/>
      <c r="E204" s="196"/>
      <c r="F204" s="169"/>
      <c r="G204" s="190"/>
      <c r="H204" s="196"/>
      <c r="I204" s="57"/>
      <c r="J204" s="55"/>
      <c r="K204" s="57"/>
      <c r="L204" s="55"/>
      <c r="M204" s="188"/>
      <c r="N204" s="57"/>
      <c r="O204" s="57"/>
      <c r="Z204" s="134"/>
      <c r="AA204" s="134"/>
      <c r="AB204" s="134"/>
      <c r="AC204" s="134"/>
      <c r="AD204" s="134"/>
      <c r="AE204" s="134"/>
      <c r="AF204" s="134"/>
      <c r="AG204" s="134"/>
      <c r="AH204" s="134"/>
      <c r="AI204" s="134"/>
      <c r="AJ204" s="134"/>
      <c r="AK204" s="134"/>
    </row>
    <row r="205" spans="1:37" ht="13.5" thickBot="1">
      <c r="A205" s="279" t="s">
        <v>331</v>
      </c>
      <c r="B205" s="280"/>
      <c r="C205" s="281"/>
      <c r="D205" s="169"/>
      <c r="E205" s="196"/>
      <c r="F205" s="169"/>
      <c r="G205" s="190">
        <f>G179</f>
        <v>0</v>
      </c>
      <c r="H205" s="196"/>
      <c r="I205" s="283"/>
      <c r="J205" s="55"/>
      <c r="K205" s="57"/>
      <c r="L205" s="55"/>
      <c r="M205" s="282">
        <f>SUM(M129:M165)</f>
        <v>933.6</v>
      </c>
      <c r="N205" s="57"/>
      <c r="O205" s="283"/>
      <c r="Z205" s="134"/>
      <c r="AA205" s="134"/>
      <c r="AB205" s="134"/>
      <c r="AC205" s="134"/>
      <c r="AD205" s="134"/>
      <c r="AE205" s="134"/>
      <c r="AF205" s="134"/>
      <c r="AG205" s="134"/>
      <c r="AH205" s="134"/>
      <c r="AI205" s="134"/>
      <c r="AJ205" s="134"/>
      <c r="AK205" s="134"/>
    </row>
    <row r="206" spans="1:37" ht="12.75">
      <c r="A206" s="279"/>
      <c r="B206" s="280"/>
      <c r="C206" s="281"/>
      <c r="D206" s="169"/>
      <c r="E206" s="196"/>
      <c r="F206" s="169"/>
      <c r="G206" s="190"/>
      <c r="H206" s="196"/>
      <c r="I206" s="57"/>
      <c r="J206" s="55"/>
      <c r="K206" s="57"/>
      <c r="L206" s="55"/>
      <c r="M206" s="188"/>
      <c r="N206" s="57"/>
      <c r="O206" s="57"/>
      <c r="Z206" s="134"/>
      <c r="AA206" s="134"/>
      <c r="AB206" s="134"/>
      <c r="AC206" s="134"/>
      <c r="AD206" s="134"/>
      <c r="AE206" s="134"/>
      <c r="AF206" s="134"/>
      <c r="AG206" s="134"/>
      <c r="AH206" s="134"/>
      <c r="AI206" s="134"/>
      <c r="AJ206" s="134"/>
      <c r="AK206" s="134"/>
    </row>
    <row r="207" spans="1:37" ht="13.5" thickBot="1">
      <c r="A207" s="279" t="s">
        <v>370</v>
      </c>
      <c r="B207" s="280"/>
      <c r="C207" s="281"/>
      <c r="D207" s="169"/>
      <c r="E207" s="196"/>
      <c r="F207" s="169"/>
      <c r="G207" s="190">
        <f>G189</f>
        <v>0</v>
      </c>
      <c r="H207" s="196"/>
      <c r="I207" s="283"/>
      <c r="J207" s="55"/>
      <c r="K207" s="57"/>
      <c r="L207" s="55"/>
      <c r="M207" s="285">
        <f>SUM(M185:M188)</f>
        <v>5500</v>
      </c>
      <c r="N207" s="57"/>
      <c r="O207" s="283"/>
      <c r="Z207" s="134"/>
      <c r="AA207" s="134"/>
      <c r="AB207" s="134"/>
      <c r="AC207" s="134"/>
      <c r="AD207" s="134"/>
      <c r="AE207" s="134"/>
      <c r="AF207" s="134"/>
      <c r="AG207" s="134"/>
      <c r="AH207" s="134"/>
      <c r="AI207" s="134"/>
      <c r="AJ207" s="134"/>
      <c r="AK207" s="134"/>
    </row>
    <row r="208" spans="1:15" ht="12.75">
      <c r="A208" s="179"/>
      <c r="B208" s="166"/>
      <c r="C208" s="167"/>
      <c r="D208" s="168"/>
      <c r="E208" s="171"/>
      <c r="F208" s="169"/>
      <c r="G208" s="190"/>
      <c r="H208" s="171"/>
      <c r="I208" s="172"/>
      <c r="J208" s="173"/>
      <c r="K208" s="172"/>
      <c r="L208" s="55"/>
      <c r="M208" s="175"/>
      <c r="N208" s="172"/>
      <c r="O208" s="172"/>
    </row>
    <row r="209" spans="1:37" ht="16.5" thickBot="1">
      <c r="A209" s="270" t="s">
        <v>435</v>
      </c>
      <c r="B209" s="271"/>
      <c r="C209" s="272"/>
      <c r="D209" s="273"/>
      <c r="E209" s="274"/>
      <c r="F209" s="274"/>
      <c r="G209" s="275">
        <f>SUM(G195:G207)</f>
        <v>0</v>
      </c>
      <c r="H209" s="274"/>
      <c r="I209" s="287"/>
      <c r="J209" s="61"/>
      <c r="K209" s="276"/>
      <c r="L209" s="276"/>
      <c r="M209" s="286" t="e">
        <f>SUM(M195:M208)</f>
        <v>#REF!</v>
      </c>
      <c r="N209" s="276"/>
      <c r="O209" s="287"/>
      <c r="Z209" s="156"/>
      <c r="AA209" s="156"/>
      <c r="AB209" s="156"/>
      <c r="AC209" s="156"/>
      <c r="AD209" s="156"/>
      <c r="AE209" s="156"/>
      <c r="AF209" s="156"/>
      <c r="AG209" s="156"/>
      <c r="AH209" s="156"/>
      <c r="AI209" s="156"/>
      <c r="AJ209" s="156"/>
      <c r="AK209" s="156"/>
    </row>
    <row r="210" spans="1:15" ht="12.75">
      <c r="A210" s="179"/>
      <c r="B210" s="166"/>
      <c r="C210" s="167"/>
      <c r="D210" s="168"/>
      <c r="E210" s="171"/>
      <c r="F210" s="169"/>
      <c r="G210" s="190"/>
      <c r="H210" s="171"/>
      <c r="I210" s="172"/>
      <c r="J210" s="173"/>
      <c r="K210" s="172"/>
      <c r="L210" s="55"/>
      <c r="M210" s="175"/>
      <c r="N210" s="172"/>
      <c r="O210" s="172"/>
    </row>
    <row r="211" spans="1:37" ht="16.5" thickBot="1">
      <c r="A211" s="165" t="s">
        <v>270</v>
      </c>
      <c r="B211" s="299"/>
      <c r="C211" s="300"/>
      <c r="D211" s="301"/>
      <c r="E211" s="299"/>
      <c r="F211" s="302"/>
      <c r="G211" s="190">
        <f>G209*0.2</f>
        <v>0</v>
      </c>
      <c r="H211" s="161"/>
      <c r="I211" s="283"/>
      <c r="J211" s="303"/>
      <c r="K211" s="304"/>
      <c r="L211" s="138"/>
      <c r="M211" s="283" t="e">
        <f>PRODUCT(#REF!,0.2)</f>
        <v>#REF!</v>
      </c>
      <c r="N211" s="64"/>
      <c r="O211" s="283"/>
      <c r="Z211" s="156"/>
      <c r="AA211" s="156"/>
      <c r="AB211" s="156"/>
      <c r="AC211" s="156"/>
      <c r="AD211" s="156"/>
      <c r="AE211" s="156"/>
      <c r="AF211" s="156"/>
      <c r="AG211" s="156"/>
      <c r="AH211" s="156"/>
      <c r="AI211" s="156"/>
      <c r="AJ211" s="156"/>
      <c r="AK211" s="156"/>
    </row>
    <row r="212" spans="1:37" ht="16.5" thickBot="1">
      <c r="A212" s="19"/>
      <c r="B212" s="20"/>
      <c r="C212" s="21"/>
      <c r="D212" s="22"/>
      <c r="E212" s="20"/>
      <c r="F212" s="305"/>
      <c r="G212" s="190"/>
      <c r="H212" s="161"/>
      <c r="I212" s="64"/>
      <c r="J212" s="307"/>
      <c r="K212" s="308"/>
      <c r="L212" s="139"/>
      <c r="M212" s="306"/>
      <c r="N212" s="64"/>
      <c r="O212" s="64"/>
      <c r="Z212" s="156"/>
      <c r="AA212" s="156"/>
      <c r="AB212" s="156"/>
      <c r="AC212" s="156"/>
      <c r="AD212" s="156"/>
      <c r="AE212" s="156"/>
      <c r="AF212" s="156"/>
      <c r="AG212" s="156"/>
      <c r="AH212" s="156"/>
      <c r="AI212" s="156"/>
      <c r="AJ212" s="156"/>
      <c r="AK212" s="156"/>
    </row>
    <row r="213" spans="1:37" ht="18" thickBot="1">
      <c r="A213" s="309" t="s">
        <v>371</v>
      </c>
      <c r="B213" s="310"/>
      <c r="C213" s="311"/>
      <c r="D213" s="312"/>
      <c r="E213" s="313"/>
      <c r="F213" s="313"/>
      <c r="G213" s="315">
        <f>SUM(G209:G211)</f>
        <v>0</v>
      </c>
      <c r="H213" s="313"/>
      <c r="I213" s="315"/>
      <c r="J213" s="312"/>
      <c r="K213" s="313"/>
      <c r="L213" s="313"/>
      <c r="M213" s="315" t="e">
        <f>SUM(#REF!,M211)</f>
        <v>#REF!</v>
      </c>
      <c r="N213" s="313"/>
      <c r="O213" s="315"/>
      <c r="Z213" s="316"/>
      <c r="AA213" s="316"/>
      <c r="AB213" s="316"/>
      <c r="AC213" s="316"/>
      <c r="AD213" s="316"/>
      <c r="AE213" s="316"/>
      <c r="AF213" s="316"/>
      <c r="AG213" s="316"/>
      <c r="AH213" s="316"/>
      <c r="AI213" s="316"/>
      <c r="AJ213" s="316"/>
      <c r="AK213" s="316"/>
    </row>
    <row r="217" spans="1:15" ht="13.5">
      <c r="A217" s="288"/>
      <c r="B217" s="166"/>
      <c r="C217" s="167"/>
      <c r="D217" s="168"/>
      <c r="E217" s="166"/>
      <c r="F217" s="169"/>
      <c r="G217" s="170"/>
      <c r="H217" s="171"/>
      <c r="I217" s="172"/>
      <c r="J217" s="173"/>
      <c r="K217" s="174"/>
      <c r="L217" s="55"/>
      <c r="M217" s="175"/>
      <c r="N217" s="172"/>
      <c r="O217" s="172"/>
    </row>
  </sheetData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5"/>
  <sheetViews>
    <sheetView workbookViewId="0" topLeftCell="A1">
      <selection activeCell="AK26" sqref="AK26"/>
    </sheetView>
  </sheetViews>
  <sheetFormatPr defaultColWidth="9.140625" defaultRowHeight="12.75"/>
  <cols>
    <col min="1" max="1" width="6.00390625" style="289" customWidth="1"/>
    <col min="2" max="2" width="5.57421875" style="290" customWidth="1"/>
    <col min="3" max="3" width="30.7109375" style="291" customWidth="1"/>
    <col min="4" max="4" width="9.00390625" style="292" customWidth="1"/>
    <col min="5" max="5" width="6.421875" style="293" customWidth="1"/>
    <col min="6" max="6" width="10.7109375" style="294" customWidth="1"/>
    <col min="7" max="7" width="19.28125" style="295" bestFit="1" customWidth="1"/>
    <col min="8" max="8" width="11.7109375" style="293" hidden="1" customWidth="1"/>
    <col min="9" max="9" width="17.7109375" style="178" hidden="1" customWidth="1"/>
    <col min="10" max="10" width="9.00390625" style="296" hidden="1" customWidth="1"/>
    <col min="11" max="11" width="6.421875" style="178" hidden="1" customWidth="1"/>
    <col min="12" max="12" width="10.7109375" style="133" hidden="1" customWidth="1"/>
    <col min="13" max="13" width="15.28125" style="297" hidden="1" customWidth="1"/>
    <col min="14" max="14" width="11.7109375" style="178" hidden="1" customWidth="1"/>
    <col min="15" max="15" width="17.7109375" style="178" hidden="1" customWidth="1"/>
    <col min="16" max="17" width="9.140625" style="176" hidden="1" customWidth="1"/>
    <col min="18" max="23" width="8.28125" style="187" hidden="1" customWidth="1"/>
    <col min="24" max="24" width="8.28125" style="278" hidden="1" customWidth="1"/>
    <col min="25" max="26" width="9.140625" style="178" hidden="1" customWidth="1"/>
    <col min="27" max="27" width="9.140625" style="178" customWidth="1"/>
    <col min="28" max="28" width="0" style="178" hidden="1" customWidth="1"/>
    <col min="29" max="29" width="0" style="405" hidden="1" customWidth="1"/>
    <col min="30" max="30" width="0" style="0" hidden="1" customWidth="1"/>
  </cols>
  <sheetData>
    <row r="1" spans="1:28" ht="15.75">
      <c r="A1" s="145" t="s">
        <v>434</v>
      </c>
      <c r="B1" s="146"/>
      <c r="C1" s="147"/>
      <c r="D1" s="148"/>
      <c r="E1" s="149"/>
      <c r="F1" s="150"/>
      <c r="G1" s="150"/>
      <c r="H1" s="149"/>
      <c r="I1" s="151"/>
      <c r="J1" s="152"/>
      <c r="K1" s="151"/>
      <c r="L1" s="153"/>
      <c r="M1" s="153"/>
      <c r="N1" s="151"/>
      <c r="O1" s="151"/>
      <c r="P1" s="154" t="s">
        <v>272</v>
      </c>
      <c r="Q1" s="154"/>
      <c r="R1" s="155" t="s">
        <v>272</v>
      </c>
      <c r="S1" s="155" t="s">
        <v>272</v>
      </c>
      <c r="T1" s="155" t="s">
        <v>272</v>
      </c>
      <c r="U1" s="155" t="s">
        <v>272</v>
      </c>
      <c r="V1" s="155" t="s">
        <v>272</v>
      </c>
      <c r="W1" s="155" t="s">
        <v>272</v>
      </c>
      <c r="X1" s="155" t="s">
        <v>272</v>
      </c>
      <c r="Y1" s="155" t="s">
        <v>272</v>
      </c>
      <c r="Z1" s="155" t="s">
        <v>273</v>
      </c>
      <c r="AA1" s="155"/>
      <c r="AB1" s="156"/>
    </row>
    <row r="2" spans="1:28" ht="15.75">
      <c r="A2" s="157"/>
      <c r="B2" s="158"/>
      <c r="C2" s="159"/>
      <c r="D2" s="160"/>
      <c r="E2" s="161"/>
      <c r="F2" s="160"/>
      <c r="G2" s="162"/>
      <c r="H2" s="161"/>
      <c r="I2" s="64"/>
      <c r="J2" s="124"/>
      <c r="K2" s="64"/>
      <c r="L2" s="124"/>
      <c r="M2" s="163"/>
      <c r="N2" s="64"/>
      <c r="O2" s="64"/>
      <c r="P2" s="164"/>
      <c r="Q2" s="164"/>
      <c r="R2" s="155" t="s">
        <v>372</v>
      </c>
      <c r="S2" s="155" t="s">
        <v>373</v>
      </c>
      <c r="T2" s="155" t="s">
        <v>374</v>
      </c>
      <c r="U2" s="155" t="s">
        <v>375</v>
      </c>
      <c r="V2" s="155" t="s">
        <v>376</v>
      </c>
      <c r="W2" s="155" t="s">
        <v>377</v>
      </c>
      <c r="X2" s="155" t="s">
        <v>378</v>
      </c>
      <c r="Y2" s="155" t="s">
        <v>279</v>
      </c>
      <c r="Z2" s="155" t="s">
        <v>279</v>
      </c>
      <c r="AA2" s="155"/>
      <c r="AB2" s="156"/>
    </row>
    <row r="3" spans="1:24" ht="13.5">
      <c r="A3" s="165" t="s">
        <v>280</v>
      </c>
      <c r="B3" s="166"/>
      <c r="C3" s="167"/>
      <c r="D3" s="168"/>
      <c r="E3" s="166"/>
      <c r="F3" s="169"/>
      <c r="G3" s="170"/>
      <c r="H3" s="171"/>
      <c r="I3" s="172"/>
      <c r="J3" s="173"/>
      <c r="K3" s="174"/>
      <c r="L3" s="55"/>
      <c r="M3" s="175"/>
      <c r="N3" s="172"/>
      <c r="O3" s="172"/>
      <c r="R3" s="155"/>
      <c r="S3" s="155"/>
      <c r="T3" s="155"/>
      <c r="U3" s="155"/>
      <c r="V3" s="155"/>
      <c r="W3" s="155"/>
      <c r="X3" s="177"/>
    </row>
    <row r="4" spans="1:24" ht="13.5" thickBot="1">
      <c r="A4" s="179"/>
      <c r="B4" s="166"/>
      <c r="C4" s="167"/>
      <c r="D4" s="168"/>
      <c r="E4" s="166"/>
      <c r="F4" s="169"/>
      <c r="G4" s="170"/>
      <c r="H4" s="171"/>
      <c r="I4" s="172"/>
      <c r="J4" s="173"/>
      <c r="K4" s="174"/>
      <c r="L4" s="55"/>
      <c r="M4" s="175"/>
      <c r="N4" s="172"/>
      <c r="O4" s="172"/>
      <c r="P4" s="176" t="s">
        <v>281</v>
      </c>
      <c r="R4" s="155" t="s">
        <v>372</v>
      </c>
      <c r="S4" s="155" t="s">
        <v>373</v>
      </c>
      <c r="T4" s="155" t="s">
        <v>374</v>
      </c>
      <c r="U4" s="155" t="s">
        <v>375</v>
      </c>
      <c r="V4" s="155" t="s">
        <v>376</v>
      </c>
      <c r="W4" s="155" t="s">
        <v>377</v>
      </c>
      <c r="X4" s="155" t="s">
        <v>378</v>
      </c>
    </row>
    <row r="5" spans="1:24" ht="15">
      <c r="A5" s="180" t="s">
        <v>282</v>
      </c>
      <c r="B5" s="181"/>
      <c r="C5" s="182" t="s">
        <v>283</v>
      </c>
      <c r="D5" s="185" t="s">
        <v>284</v>
      </c>
      <c r="E5" s="184" t="s">
        <v>285</v>
      </c>
      <c r="F5" s="185" t="s">
        <v>286</v>
      </c>
      <c r="G5" s="186" t="s">
        <v>287</v>
      </c>
      <c r="H5" s="185" t="s">
        <v>286</v>
      </c>
      <c r="I5" s="186" t="s">
        <v>287</v>
      </c>
      <c r="J5" s="183" t="s">
        <v>284</v>
      </c>
      <c r="K5" s="184" t="s">
        <v>285</v>
      </c>
      <c r="L5" s="185" t="s">
        <v>286</v>
      </c>
      <c r="M5" s="186" t="s">
        <v>287</v>
      </c>
      <c r="N5" s="185" t="s">
        <v>286</v>
      </c>
      <c r="O5" s="186" t="s">
        <v>287</v>
      </c>
      <c r="X5" s="187"/>
    </row>
    <row r="6" spans="1:24" ht="13.5">
      <c r="A6" s="82"/>
      <c r="B6" s="68"/>
      <c r="C6" s="72"/>
      <c r="D6" s="55"/>
      <c r="E6" s="53"/>
      <c r="F6" s="55"/>
      <c r="G6" s="188"/>
      <c r="H6" s="171"/>
      <c r="I6" s="172"/>
      <c r="J6" s="55"/>
      <c r="K6" s="53"/>
      <c r="L6" s="55"/>
      <c r="M6" s="188"/>
      <c r="N6" s="172"/>
      <c r="O6" s="172"/>
      <c r="X6" s="187"/>
    </row>
    <row r="7" spans="1:27" ht="12.75">
      <c r="A7" s="81">
        <v>1</v>
      </c>
      <c r="B7" s="53"/>
      <c r="C7" s="54" t="s">
        <v>379</v>
      </c>
      <c r="D7" s="79">
        <v>215</v>
      </c>
      <c r="E7" s="53" t="s">
        <v>299</v>
      </c>
      <c r="F7" s="195"/>
      <c r="G7" s="190">
        <f>D7*F7</f>
        <v>0</v>
      </c>
      <c r="H7" s="196"/>
      <c r="I7" s="57"/>
      <c r="J7" s="191">
        <v>0</v>
      </c>
      <c r="K7" s="53" t="s">
        <v>299</v>
      </c>
      <c r="L7" s="172">
        <v>250000</v>
      </c>
      <c r="M7" s="190">
        <f>PRODUCT(J7,L7)</f>
        <v>0</v>
      </c>
      <c r="N7" s="172"/>
      <c r="O7" s="172"/>
      <c r="P7" s="192">
        <f>SUM(R7,S7,T7,U7,V7,W7,X7,Y7)</f>
        <v>214.27</v>
      </c>
      <c r="Q7" s="192">
        <f>SUM(Z7)</f>
        <v>0</v>
      </c>
      <c r="R7" s="193"/>
      <c r="S7" s="194">
        <v>25.65</v>
      </c>
      <c r="T7" s="193">
        <v>46.75</v>
      </c>
      <c r="U7" s="193">
        <v>31.62</v>
      </c>
      <c r="V7" s="193">
        <v>29.6</v>
      </c>
      <c r="W7" s="193">
        <v>50.65</v>
      </c>
      <c r="X7" s="193">
        <v>30</v>
      </c>
      <c r="Y7" s="193"/>
      <c r="Z7" s="193"/>
      <c r="AA7" s="193"/>
    </row>
    <row r="8" spans="1:27" ht="12.75">
      <c r="A8" s="81"/>
      <c r="B8" s="53"/>
      <c r="C8" s="54" t="s">
        <v>292</v>
      </c>
      <c r="D8" s="79"/>
      <c r="E8" s="53"/>
      <c r="F8" s="195"/>
      <c r="G8" s="190"/>
      <c r="H8" s="196"/>
      <c r="I8" s="57"/>
      <c r="J8" s="79"/>
      <c r="K8" s="53"/>
      <c r="L8" s="172"/>
      <c r="M8" s="190"/>
      <c r="N8" s="172"/>
      <c r="O8" s="172"/>
      <c r="R8" s="193"/>
      <c r="S8" s="193"/>
      <c r="T8" s="193"/>
      <c r="U8" s="193"/>
      <c r="V8" s="193"/>
      <c r="W8" s="193"/>
      <c r="X8" s="193"/>
      <c r="Y8" s="193"/>
      <c r="Z8" s="193"/>
      <c r="AA8" s="193"/>
    </row>
    <row r="9" spans="1:27" ht="25.5">
      <c r="A9" s="81">
        <f>SUM(A7,1)</f>
        <v>2</v>
      </c>
      <c r="B9" s="53"/>
      <c r="C9" s="54" t="s">
        <v>293</v>
      </c>
      <c r="D9" s="79">
        <v>15</v>
      </c>
      <c r="E9" s="53" t="s">
        <v>294</v>
      </c>
      <c r="F9" s="195"/>
      <c r="G9" s="190">
        <f>D9*F9</f>
        <v>0</v>
      </c>
      <c r="H9" s="196"/>
      <c r="I9" s="57"/>
      <c r="J9" s="191">
        <v>4</v>
      </c>
      <c r="K9" s="53" t="s">
        <v>294</v>
      </c>
      <c r="L9" s="172">
        <v>7000</v>
      </c>
      <c r="M9" s="190">
        <f>PRODUCT(J9,L9)</f>
        <v>28000</v>
      </c>
      <c r="N9" s="172"/>
      <c r="O9" s="172"/>
      <c r="P9" s="192">
        <f>SUM(R9,S9,T9,U9,V9,W9,X9,Y9)</f>
        <v>53</v>
      </c>
      <c r="Q9" s="192">
        <f>SUM(Z9)</f>
        <v>4</v>
      </c>
      <c r="R9" s="193"/>
      <c r="S9" s="194">
        <v>6</v>
      </c>
      <c r="T9" s="193">
        <v>7</v>
      </c>
      <c r="U9" s="193">
        <v>8</v>
      </c>
      <c r="V9" s="193">
        <v>13</v>
      </c>
      <c r="W9" s="193">
        <v>14</v>
      </c>
      <c r="X9" s="193">
        <v>5</v>
      </c>
      <c r="Y9" s="193"/>
      <c r="Z9" s="193">
        <v>4</v>
      </c>
      <c r="AA9" s="193"/>
    </row>
    <row r="10" spans="1:27" ht="12.75">
      <c r="A10" s="81"/>
      <c r="B10" s="53"/>
      <c r="C10" s="54"/>
      <c r="D10" s="79"/>
      <c r="E10" s="53"/>
      <c r="F10" s="195"/>
      <c r="G10" s="190"/>
      <c r="H10" s="196"/>
      <c r="I10" s="57"/>
      <c r="J10" s="79"/>
      <c r="K10" s="53"/>
      <c r="L10" s="172"/>
      <c r="M10" s="190"/>
      <c r="N10" s="172"/>
      <c r="O10" s="172"/>
      <c r="P10" s="192"/>
      <c r="Q10" s="192"/>
      <c r="R10" s="193"/>
      <c r="S10" s="193"/>
      <c r="T10" s="193"/>
      <c r="U10" s="193"/>
      <c r="V10" s="193"/>
      <c r="W10" s="193"/>
      <c r="X10" s="193"/>
      <c r="Y10" s="193"/>
      <c r="Z10" s="193"/>
      <c r="AA10" s="193"/>
    </row>
    <row r="11" spans="1:27" ht="51">
      <c r="A11" s="81">
        <f>SUM(A9,1)</f>
        <v>3</v>
      </c>
      <c r="B11" s="53"/>
      <c r="C11" s="54" t="s">
        <v>483</v>
      </c>
      <c r="D11" s="79">
        <v>172</v>
      </c>
      <c r="E11" s="53" t="s">
        <v>310</v>
      </c>
      <c r="F11" s="195"/>
      <c r="G11" s="190">
        <f>D11*F11</f>
        <v>0</v>
      </c>
      <c r="H11" s="171"/>
      <c r="I11" s="172"/>
      <c r="J11" s="191">
        <v>0</v>
      </c>
      <c r="K11" s="53" t="s">
        <v>310</v>
      </c>
      <c r="L11" s="172"/>
      <c r="M11" s="190">
        <f>PRODUCT(J11,L11)</f>
        <v>0</v>
      </c>
      <c r="N11" s="172"/>
      <c r="O11" s="172"/>
      <c r="P11" s="192">
        <f>SUM(R11,S11,T11,U11,V11,W11,X11,Y11)</f>
        <v>172</v>
      </c>
      <c r="Q11" s="192">
        <f>SUM(Z11)</f>
        <v>0</v>
      </c>
      <c r="R11" s="193"/>
      <c r="S11" s="194">
        <v>50</v>
      </c>
      <c r="T11" s="193">
        <v>87</v>
      </c>
      <c r="U11" s="193"/>
      <c r="V11" s="193"/>
      <c r="W11" s="193"/>
      <c r="X11" s="193"/>
      <c r="Y11" s="193">
        <v>35</v>
      </c>
      <c r="Z11" s="193"/>
      <c r="AA11" s="193"/>
    </row>
    <row r="12" spans="1:27" ht="12.75">
      <c r="A12" s="81"/>
      <c r="B12" s="53"/>
      <c r="C12" s="54"/>
      <c r="D12" s="79"/>
      <c r="E12" s="53"/>
      <c r="F12" s="79"/>
      <c r="G12" s="190"/>
      <c r="H12" s="171"/>
      <c r="I12" s="172"/>
      <c r="J12" s="79"/>
      <c r="K12" s="53"/>
      <c r="L12" s="79"/>
      <c r="M12" s="190"/>
      <c r="N12" s="172"/>
      <c r="O12" s="172"/>
      <c r="P12" s="192"/>
      <c r="Q12" s="192"/>
      <c r="R12" s="193"/>
      <c r="S12" s="193"/>
      <c r="T12" s="193"/>
      <c r="U12" s="193"/>
      <c r="V12" s="193"/>
      <c r="W12" s="193"/>
      <c r="X12" s="193"/>
      <c r="Y12" s="193"/>
      <c r="Z12" s="193"/>
      <c r="AA12" s="193"/>
    </row>
    <row r="13" spans="1:27" ht="14.25" thickBot="1">
      <c r="A13" s="197" t="s">
        <v>301</v>
      </c>
      <c r="B13" s="198"/>
      <c r="C13" s="199"/>
      <c r="D13" s="200"/>
      <c r="E13" s="201"/>
      <c r="F13" s="201"/>
      <c r="G13" s="202">
        <f>SUM(G7:G11)</f>
        <v>0</v>
      </c>
      <c r="H13" s="201"/>
      <c r="I13" s="201"/>
      <c r="J13" s="200"/>
      <c r="K13" s="201"/>
      <c r="L13" s="201"/>
      <c r="M13" s="202">
        <f>SUM(M7:M11)</f>
        <v>28000</v>
      </c>
      <c r="N13" s="201"/>
      <c r="O13" s="201"/>
      <c r="P13" s="203"/>
      <c r="Q13" s="203"/>
      <c r="R13" s="204"/>
      <c r="S13" s="204"/>
      <c r="T13" s="205"/>
      <c r="U13" s="205"/>
      <c r="V13" s="205"/>
      <c r="W13" s="205"/>
      <c r="X13" s="193"/>
      <c r="Y13" s="193"/>
      <c r="Z13" s="193"/>
      <c r="AA13" s="193"/>
    </row>
    <row r="14" spans="1:27" ht="12.75">
      <c r="A14" s="179"/>
      <c r="B14" s="166"/>
      <c r="C14" s="167"/>
      <c r="D14" s="168"/>
      <c r="E14" s="166"/>
      <c r="F14" s="169"/>
      <c r="G14" s="170"/>
      <c r="H14" s="171"/>
      <c r="I14" s="172"/>
      <c r="J14" s="173"/>
      <c r="K14" s="174"/>
      <c r="L14" s="55"/>
      <c r="M14" s="175"/>
      <c r="N14" s="172"/>
      <c r="O14" s="172"/>
      <c r="P14" s="192"/>
      <c r="Q14" s="192"/>
      <c r="R14" s="206"/>
      <c r="S14" s="193"/>
      <c r="T14" s="193"/>
      <c r="U14" s="193"/>
      <c r="V14" s="193"/>
      <c r="W14" s="193"/>
      <c r="X14" s="193"/>
      <c r="Y14" s="193"/>
      <c r="Z14" s="193"/>
      <c r="AA14" s="193"/>
    </row>
    <row r="15" spans="1:27" ht="13.5">
      <c r="A15" s="165" t="s">
        <v>325</v>
      </c>
      <c r="B15" s="166"/>
      <c r="C15" s="167"/>
      <c r="D15" s="168"/>
      <c r="E15" s="166"/>
      <c r="F15" s="169"/>
      <c r="G15" s="170"/>
      <c r="H15" s="171"/>
      <c r="I15" s="172"/>
      <c r="J15" s="173"/>
      <c r="K15" s="174"/>
      <c r="L15" s="55"/>
      <c r="M15" s="175"/>
      <c r="N15" s="172"/>
      <c r="O15" s="172"/>
      <c r="P15" s="192"/>
      <c r="Q15" s="192"/>
      <c r="R15" s="193"/>
      <c r="S15" s="193"/>
      <c r="T15" s="193"/>
      <c r="U15" s="193"/>
      <c r="V15" s="193"/>
      <c r="W15" s="193"/>
      <c r="X15" s="193"/>
      <c r="Y15" s="193"/>
      <c r="Z15" s="193"/>
      <c r="AA15" s="193"/>
    </row>
    <row r="16" spans="1:27" ht="13.5" thickBot="1">
      <c r="A16" s="179"/>
      <c r="B16" s="166"/>
      <c r="C16" s="167"/>
      <c r="D16" s="168"/>
      <c r="E16" s="166"/>
      <c r="F16" s="169"/>
      <c r="G16" s="170"/>
      <c r="H16" s="171"/>
      <c r="I16" s="172"/>
      <c r="J16" s="173"/>
      <c r="K16" s="174"/>
      <c r="L16" s="55"/>
      <c r="M16" s="175"/>
      <c r="N16" s="172"/>
      <c r="O16" s="172"/>
      <c r="P16" s="192"/>
      <c r="Q16" s="192"/>
      <c r="R16" s="193"/>
      <c r="S16" s="193"/>
      <c r="T16" s="193"/>
      <c r="U16" s="193"/>
      <c r="V16" s="193"/>
      <c r="W16" s="193"/>
      <c r="X16" s="193"/>
      <c r="Y16" s="193"/>
      <c r="Z16" s="193"/>
      <c r="AA16" s="193"/>
    </row>
    <row r="17" spans="1:28" ht="15">
      <c r="A17" s="216" t="s">
        <v>282</v>
      </c>
      <c r="B17" s="217"/>
      <c r="C17" s="218" t="s">
        <v>283</v>
      </c>
      <c r="D17" s="185" t="s">
        <v>284</v>
      </c>
      <c r="E17" s="219" t="s">
        <v>285</v>
      </c>
      <c r="F17" s="185" t="s">
        <v>286</v>
      </c>
      <c r="G17" s="220" t="s">
        <v>287</v>
      </c>
      <c r="H17" s="185" t="s">
        <v>286</v>
      </c>
      <c r="I17" s="186" t="s">
        <v>287</v>
      </c>
      <c r="J17" s="183" t="s">
        <v>284</v>
      </c>
      <c r="K17" s="219" t="s">
        <v>285</v>
      </c>
      <c r="L17" s="183" t="s">
        <v>286</v>
      </c>
      <c r="M17" s="220" t="s">
        <v>287</v>
      </c>
      <c r="N17" s="185" t="s">
        <v>286</v>
      </c>
      <c r="O17" s="186" t="s">
        <v>287</v>
      </c>
      <c r="P17" s="192"/>
      <c r="Q17" s="192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221"/>
    </row>
    <row r="18" spans="1:27" ht="12.75">
      <c r="A18" s="179"/>
      <c r="B18" s="166"/>
      <c r="C18" s="167"/>
      <c r="D18" s="168"/>
      <c r="E18" s="166"/>
      <c r="F18" s="169"/>
      <c r="G18" s="170"/>
      <c r="H18" s="171"/>
      <c r="I18" s="172"/>
      <c r="J18" s="173"/>
      <c r="K18" s="174"/>
      <c r="L18" s="55"/>
      <c r="M18" s="175"/>
      <c r="N18" s="172"/>
      <c r="O18" s="172"/>
      <c r="P18" s="192"/>
      <c r="Q18" s="192"/>
      <c r="R18" s="193"/>
      <c r="S18" s="193"/>
      <c r="T18" s="193"/>
      <c r="U18" s="193"/>
      <c r="V18" s="193"/>
      <c r="W18" s="193"/>
      <c r="X18" s="193"/>
      <c r="Y18" s="193"/>
      <c r="Z18" s="193"/>
      <c r="AA18" s="193"/>
    </row>
    <row r="19" spans="1:27" ht="12.75">
      <c r="A19" s="179">
        <v>1</v>
      </c>
      <c r="B19" s="166"/>
      <c r="C19" s="54" t="s">
        <v>380</v>
      </c>
      <c r="D19" s="55">
        <v>288.4</v>
      </c>
      <c r="E19" s="53" t="s">
        <v>297</v>
      </c>
      <c r="F19" s="195"/>
      <c r="G19" s="190">
        <f aca="true" t="shared" si="0" ref="G19:G53">D19*F19</f>
        <v>0</v>
      </c>
      <c r="H19" s="171"/>
      <c r="I19" s="172"/>
      <c r="J19" s="211">
        <v>0</v>
      </c>
      <c r="K19" s="53" t="s">
        <v>297</v>
      </c>
      <c r="L19" s="172">
        <v>95</v>
      </c>
      <c r="M19" s="188">
        <f>PRODUCT(J19,L19)</f>
        <v>0</v>
      </c>
      <c r="N19" s="172"/>
      <c r="O19" s="172"/>
      <c r="P19" s="192">
        <f>SUM(R19,S19,T19,U19,V19,W19,X19,Y19)</f>
        <v>270.4</v>
      </c>
      <c r="Q19" s="192">
        <f>SUM(Z19)</f>
        <v>0</v>
      </c>
      <c r="R19" s="193"/>
      <c r="S19" s="194">
        <v>32.8</v>
      </c>
      <c r="T19" s="193">
        <v>56.8</v>
      </c>
      <c r="U19" s="193">
        <v>40.1</v>
      </c>
      <c r="V19" s="193">
        <v>38.7</v>
      </c>
      <c r="W19" s="193">
        <v>55.1</v>
      </c>
      <c r="X19" s="193">
        <v>25.1</v>
      </c>
      <c r="Y19" s="193">
        <v>21.8</v>
      </c>
      <c r="Z19" s="193"/>
      <c r="AA19" s="193"/>
    </row>
    <row r="20" spans="1:27" ht="12.75">
      <c r="A20" s="179"/>
      <c r="B20" s="166"/>
      <c r="C20" s="54"/>
      <c r="D20" s="55"/>
      <c r="E20" s="53"/>
      <c r="F20" s="195"/>
      <c r="G20" s="190"/>
      <c r="H20" s="171"/>
      <c r="I20" s="172"/>
      <c r="J20" s="55"/>
      <c r="K20" s="53"/>
      <c r="L20" s="172"/>
      <c r="M20" s="175"/>
      <c r="N20" s="172"/>
      <c r="O20" s="172"/>
      <c r="P20" s="192"/>
      <c r="Q20" s="192"/>
      <c r="R20" s="193"/>
      <c r="S20" s="193"/>
      <c r="T20" s="193"/>
      <c r="U20" s="193"/>
      <c r="V20" s="193"/>
      <c r="W20" s="193"/>
      <c r="X20" s="193"/>
      <c r="Y20" s="193"/>
      <c r="Z20" s="193"/>
      <c r="AA20" s="193"/>
    </row>
    <row r="21" spans="1:27" ht="25.5">
      <c r="A21" s="81">
        <f>SUM(A19,1)</f>
        <v>2</v>
      </c>
      <c r="B21" s="166"/>
      <c r="C21" s="54" t="s">
        <v>381</v>
      </c>
      <c r="D21" s="55">
        <v>608.5</v>
      </c>
      <c r="E21" s="53" t="s">
        <v>297</v>
      </c>
      <c r="F21" s="195"/>
      <c r="G21" s="190">
        <f t="shared" si="0"/>
        <v>0</v>
      </c>
      <c r="H21" s="171"/>
      <c r="I21" s="172"/>
      <c r="J21" s="211">
        <v>0</v>
      </c>
      <c r="K21" s="53" t="s">
        <v>297</v>
      </c>
      <c r="L21" s="172">
        <v>1010</v>
      </c>
      <c r="M21" s="188">
        <f>PRODUCT(J21,L21)</f>
        <v>0</v>
      </c>
      <c r="N21" s="172"/>
      <c r="O21" s="172"/>
      <c r="P21" s="192">
        <f>SUM(R21,S21,T21,U21,V21,W21,X21,Y21)</f>
        <v>588.3</v>
      </c>
      <c r="Q21" s="192">
        <f>SUM(Z21)</f>
        <v>0</v>
      </c>
      <c r="R21" s="193"/>
      <c r="S21" s="194">
        <v>100</v>
      </c>
      <c r="T21" s="193">
        <v>169.2</v>
      </c>
      <c r="U21" s="193">
        <v>84.3</v>
      </c>
      <c r="V21" s="193">
        <v>44.8</v>
      </c>
      <c r="W21" s="193">
        <v>128</v>
      </c>
      <c r="X21" s="193">
        <v>44</v>
      </c>
      <c r="Y21" s="193">
        <v>18</v>
      </c>
      <c r="Z21" s="193"/>
      <c r="AA21" s="193"/>
    </row>
    <row r="22" spans="1:27" ht="12.75">
      <c r="A22" s="81"/>
      <c r="B22" s="166"/>
      <c r="C22" s="281"/>
      <c r="D22" s="169"/>
      <c r="E22" s="166"/>
      <c r="F22" s="195"/>
      <c r="G22" s="190"/>
      <c r="H22" s="171"/>
      <c r="I22" s="172"/>
      <c r="J22" s="55"/>
      <c r="K22" s="174"/>
      <c r="L22" s="172"/>
      <c r="M22" s="188"/>
      <c r="N22" s="172"/>
      <c r="O22" s="172"/>
      <c r="P22" s="192"/>
      <c r="Q22" s="192"/>
      <c r="R22" s="193"/>
      <c r="S22" s="193"/>
      <c r="T22" s="193"/>
      <c r="U22" s="193"/>
      <c r="V22" s="193"/>
      <c r="W22" s="193"/>
      <c r="X22" s="193"/>
      <c r="Y22" s="193"/>
      <c r="Z22" s="193"/>
      <c r="AA22" s="193"/>
    </row>
    <row r="23" spans="1:27" ht="25.5">
      <c r="A23" s="81">
        <f>SUM(A21,1)</f>
        <v>3</v>
      </c>
      <c r="B23" s="166"/>
      <c r="C23" s="54" t="s">
        <v>382</v>
      </c>
      <c r="D23" s="55">
        <v>40</v>
      </c>
      <c r="E23" s="53" t="s">
        <v>310</v>
      </c>
      <c r="F23" s="195"/>
      <c r="G23" s="190">
        <f t="shared" si="0"/>
        <v>0</v>
      </c>
      <c r="H23" s="171"/>
      <c r="I23" s="172"/>
      <c r="J23" s="211">
        <v>0</v>
      </c>
      <c r="K23" s="53" t="s">
        <v>310</v>
      </c>
      <c r="L23" s="172"/>
      <c r="M23" s="188">
        <f>PRODUCT(J23,L23)</f>
        <v>0</v>
      </c>
      <c r="N23" s="172"/>
      <c r="O23" s="172"/>
      <c r="P23" s="192">
        <f>SUM(R23,S23,T23,U23,V23,W23,X23,Y23)</f>
        <v>31.700000000000003</v>
      </c>
      <c r="Q23" s="192">
        <f>SUM(Z23)</f>
        <v>0</v>
      </c>
      <c r="R23" s="193"/>
      <c r="S23" s="193">
        <v>3.2</v>
      </c>
      <c r="T23" s="194">
        <v>5.65</v>
      </c>
      <c r="U23" s="193">
        <v>3.7</v>
      </c>
      <c r="V23" s="193">
        <v>3.45</v>
      </c>
      <c r="W23" s="193">
        <v>5.1</v>
      </c>
      <c r="X23" s="193">
        <v>2.75</v>
      </c>
      <c r="Y23" s="193">
        <v>7.85</v>
      </c>
      <c r="Z23" s="193"/>
      <c r="AA23" s="193"/>
    </row>
    <row r="24" spans="1:27" ht="12.75">
      <c r="A24" s="81"/>
      <c r="B24" s="166"/>
      <c r="C24" s="54"/>
      <c r="D24" s="55"/>
      <c r="E24" s="53"/>
      <c r="F24" s="195"/>
      <c r="G24" s="190"/>
      <c r="H24" s="171"/>
      <c r="I24" s="172"/>
      <c r="J24" s="55"/>
      <c r="K24" s="53"/>
      <c r="L24" s="172"/>
      <c r="M24" s="188"/>
      <c r="N24" s="172"/>
      <c r="O24" s="172"/>
      <c r="P24" s="192"/>
      <c r="Q24" s="192"/>
      <c r="R24" s="193"/>
      <c r="S24" s="194"/>
      <c r="T24" s="193"/>
      <c r="U24" s="193"/>
      <c r="V24" s="193"/>
      <c r="W24" s="193"/>
      <c r="X24" s="193"/>
      <c r="Y24" s="193"/>
      <c r="Z24" s="193"/>
      <c r="AA24" s="193"/>
    </row>
    <row r="25" spans="1:27" ht="25.5">
      <c r="A25" s="81">
        <f>SUM(A23,1)</f>
        <v>4</v>
      </c>
      <c r="B25" s="166"/>
      <c r="C25" s="118" t="s">
        <v>383</v>
      </c>
      <c r="D25" s="55">
        <v>186.5</v>
      </c>
      <c r="E25" s="53" t="s">
        <v>310</v>
      </c>
      <c r="F25" s="195"/>
      <c r="G25" s="190">
        <f t="shared" si="0"/>
        <v>0</v>
      </c>
      <c r="H25" s="171"/>
      <c r="I25" s="172"/>
      <c r="J25" s="211">
        <v>5.4</v>
      </c>
      <c r="K25" s="53" t="s">
        <v>310</v>
      </c>
      <c r="L25" s="172"/>
      <c r="M25" s="188"/>
      <c r="N25" s="172"/>
      <c r="O25" s="172"/>
      <c r="P25" s="192">
        <f>SUM(R25,S25,T25,U25,V25,W25,X25,Y25)</f>
        <v>180.8</v>
      </c>
      <c r="Q25" s="192">
        <f>SUM(Z25)</f>
        <v>5.4</v>
      </c>
      <c r="R25" s="193"/>
      <c r="S25" s="194">
        <v>29.2</v>
      </c>
      <c r="T25" s="193">
        <v>51.4</v>
      </c>
      <c r="U25" s="193">
        <v>29.8</v>
      </c>
      <c r="V25" s="193">
        <v>17.6</v>
      </c>
      <c r="W25" s="193">
        <v>39.9</v>
      </c>
      <c r="X25" s="193">
        <v>12.9</v>
      </c>
      <c r="Y25" s="193">
        <v>0</v>
      </c>
      <c r="Z25" s="193">
        <v>5.4</v>
      </c>
      <c r="AA25" s="193"/>
    </row>
    <row r="26" spans="1:27" ht="12.75">
      <c r="A26" s="81"/>
      <c r="B26" s="166"/>
      <c r="C26" s="118"/>
      <c r="D26" s="55"/>
      <c r="E26" s="55"/>
      <c r="F26" s="188"/>
      <c r="G26" s="190"/>
      <c r="H26" s="55"/>
      <c r="I26" s="55"/>
      <c r="J26" s="55"/>
      <c r="K26" s="53"/>
      <c r="L26" s="172"/>
      <c r="M26" s="188"/>
      <c r="N26" s="172"/>
      <c r="O26" s="172"/>
      <c r="P26" s="192"/>
      <c r="Q26" s="192"/>
      <c r="R26" s="193"/>
      <c r="S26" s="194"/>
      <c r="T26" s="193"/>
      <c r="U26" s="193"/>
      <c r="V26" s="193"/>
      <c r="W26" s="193"/>
      <c r="X26" s="193"/>
      <c r="Y26" s="193"/>
      <c r="Z26" s="193"/>
      <c r="AA26" s="193"/>
    </row>
    <row r="27" spans="1:27" ht="76.5">
      <c r="A27" s="81">
        <f>SUM(A25,1)</f>
        <v>5</v>
      </c>
      <c r="B27" s="166"/>
      <c r="C27" s="118" t="s">
        <v>384</v>
      </c>
      <c r="D27" s="55">
        <v>7</v>
      </c>
      <c r="E27" s="53" t="s">
        <v>297</v>
      </c>
      <c r="F27" s="195"/>
      <c r="G27" s="190">
        <f t="shared" si="0"/>
        <v>0</v>
      </c>
      <c r="H27" s="171"/>
      <c r="I27" s="172"/>
      <c r="J27" s="211">
        <v>0</v>
      </c>
      <c r="K27" s="53" t="s">
        <v>297</v>
      </c>
      <c r="L27" s="172"/>
      <c r="M27" s="188"/>
      <c r="N27" s="172"/>
      <c r="O27" s="172"/>
      <c r="P27" s="192">
        <f>SUM(R27,S27,T27,U27,V27,W27,X27,Y27)</f>
        <v>7</v>
      </c>
      <c r="Q27" s="192">
        <f>SUM(Z27)</f>
        <v>0</v>
      </c>
      <c r="R27" s="193"/>
      <c r="S27" s="194"/>
      <c r="T27" s="193"/>
      <c r="U27" s="193"/>
      <c r="V27" s="193"/>
      <c r="W27" s="193"/>
      <c r="X27" s="193"/>
      <c r="Y27" s="193">
        <v>7</v>
      </c>
      <c r="Z27" s="193"/>
      <c r="AA27" s="193"/>
    </row>
    <row r="28" spans="1:27" ht="12.75">
      <c r="A28" s="81"/>
      <c r="B28" s="166"/>
      <c r="C28" s="118"/>
      <c r="D28" s="55"/>
      <c r="E28" s="53"/>
      <c r="F28" s="195"/>
      <c r="G28" s="190"/>
      <c r="H28" s="171"/>
      <c r="I28" s="172"/>
      <c r="J28" s="55"/>
      <c r="K28" s="53"/>
      <c r="L28" s="172"/>
      <c r="M28" s="188"/>
      <c r="N28" s="172"/>
      <c r="O28" s="172"/>
      <c r="P28" s="192"/>
      <c r="Q28" s="192"/>
      <c r="R28" s="193"/>
      <c r="S28" s="194"/>
      <c r="T28" s="193"/>
      <c r="U28" s="193"/>
      <c r="V28" s="193"/>
      <c r="W28" s="193"/>
      <c r="X28" s="193"/>
      <c r="Y28" s="193"/>
      <c r="Z28" s="193"/>
      <c r="AA28" s="193"/>
    </row>
    <row r="29" spans="1:29" ht="51">
      <c r="A29" s="81">
        <f>SUM(A27,1)</f>
        <v>6</v>
      </c>
      <c r="B29" s="166"/>
      <c r="C29" s="118" t="s">
        <v>484</v>
      </c>
      <c r="D29" s="55">
        <v>400</v>
      </c>
      <c r="E29" s="53" t="s">
        <v>297</v>
      </c>
      <c r="F29" s="195"/>
      <c r="G29" s="190">
        <f t="shared" si="0"/>
        <v>0</v>
      </c>
      <c r="H29" s="171"/>
      <c r="I29" s="172"/>
      <c r="J29" s="211">
        <v>0</v>
      </c>
      <c r="K29" s="53" t="s">
        <v>297</v>
      </c>
      <c r="L29" s="172"/>
      <c r="M29" s="188"/>
      <c r="N29" s="172"/>
      <c r="O29" s="172"/>
      <c r="P29" s="192">
        <f>SUM(R29,S29,T29,U29,V29,W29,X29,Y29)</f>
        <v>172.6</v>
      </c>
      <c r="Q29" s="192">
        <f>SUM(Z29)</f>
        <v>0</v>
      </c>
      <c r="R29" s="193"/>
      <c r="S29" s="194">
        <v>60.6</v>
      </c>
      <c r="T29" s="193">
        <v>112</v>
      </c>
      <c r="U29" s="193"/>
      <c r="V29" s="193"/>
      <c r="W29" s="193"/>
      <c r="X29" s="193"/>
      <c r="Y29" s="193"/>
      <c r="Z29" s="193"/>
      <c r="AA29" s="193"/>
      <c r="AC29" s="405">
        <v>200</v>
      </c>
    </row>
    <row r="30" spans="1:27" ht="12.75">
      <c r="A30" s="81"/>
      <c r="B30" s="166"/>
      <c r="C30" s="118"/>
      <c r="D30" s="55"/>
      <c r="E30" s="55"/>
      <c r="F30" s="188"/>
      <c r="G30" s="190"/>
      <c r="H30" s="55"/>
      <c r="I30" s="55"/>
      <c r="J30" s="55"/>
      <c r="K30" s="53"/>
      <c r="L30" s="172"/>
      <c r="M30" s="188"/>
      <c r="N30" s="172"/>
      <c r="O30" s="172"/>
      <c r="P30" s="192"/>
      <c r="Q30" s="192"/>
      <c r="R30" s="193"/>
      <c r="S30" s="194"/>
      <c r="T30" s="193"/>
      <c r="U30" s="193"/>
      <c r="V30" s="193"/>
      <c r="W30" s="193"/>
      <c r="X30" s="193"/>
      <c r="Y30" s="193"/>
      <c r="Z30" s="193"/>
      <c r="AA30" s="193"/>
    </row>
    <row r="31" spans="1:27" ht="25.5">
      <c r="A31" s="81">
        <f>SUM(A29,1)</f>
        <v>7</v>
      </c>
      <c r="B31" s="166"/>
      <c r="C31" s="118" t="s">
        <v>485</v>
      </c>
      <c r="D31" s="55">
        <v>72.5</v>
      </c>
      <c r="E31" s="53" t="s">
        <v>299</v>
      </c>
      <c r="F31" s="195"/>
      <c r="G31" s="190">
        <f t="shared" si="0"/>
        <v>0</v>
      </c>
      <c r="H31" s="171"/>
      <c r="I31" s="172"/>
      <c r="J31" s="211">
        <v>0</v>
      </c>
      <c r="K31" s="53" t="s">
        <v>299</v>
      </c>
      <c r="L31" s="172"/>
      <c r="M31" s="188"/>
      <c r="N31" s="172"/>
      <c r="O31" s="172"/>
      <c r="P31" s="192">
        <f>SUM(R31,S31,T31,U31,V31,W31,X31,Y31)</f>
        <v>72.5</v>
      </c>
      <c r="Q31" s="192">
        <f>SUM(Z31)</f>
        <v>0</v>
      </c>
      <c r="R31" s="193"/>
      <c r="S31" s="194">
        <v>26.1</v>
      </c>
      <c r="T31" s="193">
        <v>46.4</v>
      </c>
      <c r="U31" s="193"/>
      <c r="V31" s="193"/>
      <c r="W31" s="193"/>
      <c r="X31" s="193"/>
      <c r="Y31" s="193"/>
      <c r="Z31" s="193"/>
      <c r="AA31" s="193"/>
    </row>
    <row r="32" spans="1:27" ht="12.75">
      <c r="A32" s="81"/>
      <c r="B32" s="166"/>
      <c r="C32" s="118"/>
      <c r="D32" s="53"/>
      <c r="E32" s="53"/>
      <c r="F32" s="317"/>
      <c r="G32" s="190"/>
      <c r="H32" s="53"/>
      <c r="I32" s="53"/>
      <c r="J32" s="53"/>
      <c r="K32" s="53"/>
      <c r="L32" s="172"/>
      <c r="M32" s="188"/>
      <c r="N32" s="172"/>
      <c r="O32" s="172"/>
      <c r="P32" s="192"/>
      <c r="Q32" s="192"/>
      <c r="R32" s="193"/>
      <c r="S32" s="194"/>
      <c r="T32" s="193"/>
      <c r="U32" s="193"/>
      <c r="V32" s="193"/>
      <c r="W32" s="193"/>
      <c r="X32" s="193"/>
      <c r="Y32" s="193"/>
      <c r="Z32" s="193"/>
      <c r="AA32" s="193"/>
    </row>
    <row r="33" spans="1:27" ht="25.5">
      <c r="A33" s="81">
        <f>SUM(A31,1)</f>
        <v>8</v>
      </c>
      <c r="B33" s="166"/>
      <c r="C33" s="118" t="s">
        <v>385</v>
      </c>
      <c r="D33" s="55">
        <v>4</v>
      </c>
      <c r="E33" s="53" t="s">
        <v>294</v>
      </c>
      <c r="F33" s="195"/>
      <c r="G33" s="190">
        <f t="shared" si="0"/>
        <v>0</v>
      </c>
      <c r="H33" s="53"/>
      <c r="I33" s="53"/>
      <c r="J33" s="318">
        <v>0</v>
      </c>
      <c r="K33" s="53" t="s">
        <v>294</v>
      </c>
      <c r="L33" s="172"/>
      <c r="M33" s="188"/>
      <c r="N33" s="172"/>
      <c r="O33" s="172"/>
      <c r="P33" s="192">
        <f>SUM(R33,S33,T33,U33,V33,W33,X33,Y33)</f>
        <v>4</v>
      </c>
      <c r="Q33" s="192">
        <f>SUM(Z33)</f>
        <v>0</v>
      </c>
      <c r="R33" s="193"/>
      <c r="S33" s="194"/>
      <c r="T33" s="193">
        <v>4</v>
      </c>
      <c r="U33" s="193"/>
      <c r="V33" s="193"/>
      <c r="W33" s="193"/>
      <c r="X33" s="193"/>
      <c r="Y33" s="193"/>
      <c r="Z33" s="193"/>
      <c r="AA33" s="193"/>
    </row>
    <row r="34" spans="1:27" ht="12.75">
      <c r="A34" s="81"/>
      <c r="B34" s="166"/>
      <c r="C34" s="118"/>
      <c r="D34" s="55"/>
      <c r="E34" s="53"/>
      <c r="F34" s="195"/>
      <c r="G34" s="190"/>
      <c r="H34" s="171"/>
      <c r="I34" s="172"/>
      <c r="J34" s="55"/>
      <c r="K34" s="53"/>
      <c r="L34" s="172"/>
      <c r="M34" s="188"/>
      <c r="N34" s="172"/>
      <c r="O34" s="172"/>
      <c r="P34" s="192"/>
      <c r="Q34" s="192"/>
      <c r="R34" s="193"/>
      <c r="S34" s="194"/>
      <c r="T34" s="193"/>
      <c r="U34" s="193"/>
      <c r="V34" s="193"/>
      <c r="W34" s="193"/>
      <c r="X34" s="193"/>
      <c r="Y34" s="193"/>
      <c r="Z34" s="193"/>
      <c r="AA34" s="193"/>
    </row>
    <row r="35" spans="1:27" ht="89.25">
      <c r="A35" s="81">
        <f>SUM(A33,1)</f>
        <v>9</v>
      </c>
      <c r="B35" s="166"/>
      <c r="C35" s="54" t="s">
        <v>386</v>
      </c>
      <c r="D35" s="55">
        <v>9030</v>
      </c>
      <c r="E35" s="53" t="s">
        <v>387</v>
      </c>
      <c r="F35" s="195"/>
      <c r="G35" s="190">
        <f t="shared" si="0"/>
        <v>0</v>
      </c>
      <c r="H35" s="171"/>
      <c r="I35" s="172"/>
      <c r="J35" s="211">
        <v>810</v>
      </c>
      <c r="K35" s="53" t="s">
        <v>387</v>
      </c>
      <c r="L35" s="172"/>
      <c r="M35" s="188"/>
      <c r="N35" s="172"/>
      <c r="O35" s="172"/>
      <c r="P35" s="192">
        <f>SUM(R35,S35,T35,U35,V35,W35,X35,Y35)</f>
        <v>8220</v>
      </c>
      <c r="Q35" s="192">
        <f>SUM(Z35)</f>
        <v>810</v>
      </c>
      <c r="R35" s="193"/>
      <c r="S35" s="194"/>
      <c r="T35" s="193"/>
      <c r="U35" s="193"/>
      <c r="V35" s="193"/>
      <c r="W35" s="193"/>
      <c r="X35" s="193"/>
      <c r="Y35" s="193">
        <v>8220</v>
      </c>
      <c r="Z35" s="193">
        <v>810</v>
      </c>
      <c r="AA35" s="193"/>
    </row>
    <row r="36" spans="1:27" ht="12.75">
      <c r="A36" s="81"/>
      <c r="B36" s="166"/>
      <c r="C36" s="54"/>
      <c r="D36" s="55"/>
      <c r="E36" s="53"/>
      <c r="F36" s="195"/>
      <c r="G36" s="190"/>
      <c r="H36" s="171"/>
      <c r="I36" s="172"/>
      <c r="J36" s="55"/>
      <c r="K36" s="53"/>
      <c r="L36" s="172"/>
      <c r="M36" s="188"/>
      <c r="N36" s="172"/>
      <c r="O36" s="172"/>
      <c r="P36" s="192"/>
      <c r="Q36" s="192"/>
      <c r="R36" s="193"/>
      <c r="S36" s="194"/>
      <c r="T36" s="193"/>
      <c r="U36" s="193"/>
      <c r="V36" s="193"/>
      <c r="W36" s="193"/>
      <c r="X36" s="193"/>
      <c r="Y36" s="193"/>
      <c r="Z36" s="193"/>
      <c r="AA36" s="193"/>
    </row>
    <row r="37" spans="1:27" ht="89.25">
      <c r="A37" s="81">
        <f>SUM(A35,1)</f>
        <v>10</v>
      </c>
      <c r="B37" s="166"/>
      <c r="C37" s="54" t="s">
        <v>388</v>
      </c>
      <c r="D37" s="55">
        <v>1960</v>
      </c>
      <c r="E37" s="53" t="s">
        <v>387</v>
      </c>
      <c r="F37" s="195"/>
      <c r="G37" s="190">
        <f t="shared" si="0"/>
        <v>0</v>
      </c>
      <c r="H37" s="171"/>
      <c r="I37" s="172"/>
      <c r="J37" s="211">
        <v>0</v>
      </c>
      <c r="K37" s="53" t="s">
        <v>387</v>
      </c>
      <c r="L37" s="172"/>
      <c r="M37" s="188"/>
      <c r="N37" s="172"/>
      <c r="O37" s="172"/>
      <c r="P37" s="192">
        <f>SUM(R37,S37,T37,U37,V37,W37,X37,Y37)</f>
        <v>1960</v>
      </c>
      <c r="Q37" s="192">
        <f>SUM(Z37)</f>
        <v>0</v>
      </c>
      <c r="R37" s="193"/>
      <c r="S37" s="194"/>
      <c r="T37" s="193"/>
      <c r="U37" s="193"/>
      <c r="V37" s="193"/>
      <c r="W37" s="193"/>
      <c r="X37" s="193"/>
      <c r="Y37" s="193">
        <v>1960</v>
      </c>
      <c r="Z37" s="193"/>
      <c r="AA37" s="193"/>
    </row>
    <row r="38" spans="1:27" ht="12.75">
      <c r="A38" s="81"/>
      <c r="B38" s="166"/>
      <c r="C38" s="54"/>
      <c r="D38" s="55"/>
      <c r="E38" s="53"/>
      <c r="F38" s="170"/>
      <c r="G38" s="190"/>
      <c r="H38" s="171"/>
      <c r="I38" s="172"/>
      <c r="J38" s="55"/>
      <c r="K38" s="53"/>
      <c r="L38" s="172"/>
      <c r="M38" s="188"/>
      <c r="N38" s="172"/>
      <c r="O38" s="172"/>
      <c r="P38" s="192"/>
      <c r="Q38" s="192"/>
      <c r="R38" s="193"/>
      <c r="S38" s="194"/>
      <c r="T38" s="193"/>
      <c r="U38" s="193"/>
      <c r="V38" s="193"/>
      <c r="W38" s="193"/>
      <c r="X38" s="193"/>
      <c r="Y38" s="193"/>
      <c r="Z38" s="193"/>
      <c r="AA38" s="193"/>
    </row>
    <row r="39" spans="1:27" ht="89.25">
      <c r="A39" s="81">
        <f>SUM(A35,1)</f>
        <v>10</v>
      </c>
      <c r="B39" s="166"/>
      <c r="C39" s="54" t="s">
        <v>389</v>
      </c>
      <c r="D39" s="55">
        <v>4600</v>
      </c>
      <c r="E39" s="53" t="s">
        <v>387</v>
      </c>
      <c r="F39" s="195"/>
      <c r="G39" s="190">
        <f t="shared" si="0"/>
        <v>0</v>
      </c>
      <c r="H39" s="171"/>
      <c r="I39" s="172"/>
      <c r="J39" s="211">
        <v>0</v>
      </c>
      <c r="K39" s="53" t="s">
        <v>387</v>
      </c>
      <c r="L39" s="172"/>
      <c r="M39" s="188"/>
      <c r="N39" s="172"/>
      <c r="O39" s="172"/>
      <c r="P39" s="192">
        <f>SUM(R39,S39,T39,U39,V39,W39,X39,Y39)</f>
        <v>4600</v>
      </c>
      <c r="Q39" s="192">
        <f>SUM(Z39)</f>
        <v>0</v>
      </c>
      <c r="R39" s="193"/>
      <c r="S39" s="194"/>
      <c r="T39" s="193"/>
      <c r="U39" s="193"/>
      <c r="V39" s="193"/>
      <c r="W39" s="193"/>
      <c r="X39" s="193"/>
      <c r="Y39" s="193">
        <v>4600</v>
      </c>
      <c r="Z39" s="193"/>
      <c r="AA39" s="193"/>
    </row>
    <row r="40" spans="1:27" ht="12.75">
      <c r="A40" s="81"/>
      <c r="B40" s="166"/>
      <c r="C40" s="54"/>
      <c r="D40" s="55"/>
      <c r="E40" s="53"/>
      <c r="F40" s="195"/>
      <c r="G40" s="190"/>
      <c r="H40" s="171"/>
      <c r="I40" s="172"/>
      <c r="J40" s="55"/>
      <c r="K40" s="53"/>
      <c r="L40" s="172"/>
      <c r="M40" s="188"/>
      <c r="N40" s="172"/>
      <c r="O40" s="172"/>
      <c r="P40" s="192"/>
      <c r="Q40" s="192"/>
      <c r="R40" s="193"/>
      <c r="S40" s="194"/>
      <c r="T40" s="193"/>
      <c r="U40" s="193"/>
      <c r="V40" s="193"/>
      <c r="W40" s="193"/>
      <c r="X40" s="193"/>
      <c r="Y40" s="193"/>
      <c r="Z40" s="193"/>
      <c r="AA40" s="193"/>
    </row>
    <row r="41" spans="1:27" ht="25.5">
      <c r="A41" s="81">
        <f>SUM(A39,1)</f>
        <v>11</v>
      </c>
      <c r="B41" s="166"/>
      <c r="C41" s="54" t="s">
        <v>486</v>
      </c>
      <c r="D41" s="55">
        <v>35.5</v>
      </c>
      <c r="E41" s="53" t="s">
        <v>297</v>
      </c>
      <c r="F41" s="195"/>
      <c r="G41" s="190">
        <f t="shared" si="0"/>
        <v>0</v>
      </c>
      <c r="H41" s="171"/>
      <c r="I41" s="172"/>
      <c r="J41" s="211">
        <v>0</v>
      </c>
      <c r="K41" s="53" t="s">
        <v>297</v>
      </c>
      <c r="L41" s="172"/>
      <c r="M41" s="188"/>
      <c r="N41" s="172"/>
      <c r="O41" s="172"/>
      <c r="P41" s="192">
        <f>SUM(R41,S41,T41,U41,V41,W41,X41,Y41)</f>
        <v>35.5</v>
      </c>
      <c r="Q41" s="192">
        <f>SUM(Z41)</f>
        <v>0</v>
      </c>
      <c r="R41" s="193"/>
      <c r="S41" s="194">
        <v>5</v>
      </c>
      <c r="T41" s="193">
        <v>7</v>
      </c>
      <c r="U41" s="193">
        <v>7</v>
      </c>
      <c r="V41" s="193">
        <v>4</v>
      </c>
      <c r="W41" s="193">
        <v>10</v>
      </c>
      <c r="X41" s="193">
        <v>2.5</v>
      </c>
      <c r="Y41" s="193"/>
      <c r="Z41" s="193"/>
      <c r="AA41" s="193"/>
    </row>
    <row r="42" spans="1:27" ht="12.75">
      <c r="A42" s="81"/>
      <c r="B42" s="166"/>
      <c r="C42" s="54"/>
      <c r="D42" s="55"/>
      <c r="E42" s="53"/>
      <c r="F42" s="195"/>
      <c r="G42" s="190"/>
      <c r="H42" s="171"/>
      <c r="I42" s="172"/>
      <c r="J42" s="55"/>
      <c r="K42" s="53"/>
      <c r="L42" s="172"/>
      <c r="M42" s="188"/>
      <c r="N42" s="172"/>
      <c r="O42" s="172"/>
      <c r="P42" s="192"/>
      <c r="Q42" s="192"/>
      <c r="R42" s="193"/>
      <c r="S42" s="194"/>
      <c r="T42" s="193"/>
      <c r="U42" s="193"/>
      <c r="V42" s="193"/>
      <c r="W42" s="193"/>
      <c r="X42" s="193"/>
      <c r="Y42" s="193"/>
      <c r="Z42" s="193"/>
      <c r="AA42" s="193"/>
    </row>
    <row r="43" spans="1:27" ht="25.5">
      <c r="A43" s="81">
        <f>SUM(A41,1)</f>
        <v>12</v>
      </c>
      <c r="B43" s="166"/>
      <c r="C43" s="54" t="s">
        <v>390</v>
      </c>
      <c r="D43" s="55">
        <v>167</v>
      </c>
      <c r="E43" s="53" t="s">
        <v>299</v>
      </c>
      <c r="F43" s="195"/>
      <c r="G43" s="190">
        <f t="shared" si="0"/>
        <v>0</v>
      </c>
      <c r="H43" s="171"/>
      <c r="I43" s="172"/>
      <c r="J43" s="211">
        <v>0</v>
      </c>
      <c r="K43" s="53" t="s">
        <v>299</v>
      </c>
      <c r="L43" s="172"/>
      <c r="M43" s="188"/>
      <c r="N43" s="172"/>
      <c r="O43" s="172"/>
      <c r="P43" s="192">
        <f>SUM(R43,S43,T43,U43,V43,W43,X43,Y43)</f>
        <v>166.9</v>
      </c>
      <c r="Q43" s="192">
        <f>SUM(Z43)</f>
        <v>0</v>
      </c>
      <c r="R43" s="193"/>
      <c r="S43" s="194">
        <v>23.2</v>
      </c>
      <c r="T43" s="193">
        <v>28.2</v>
      </c>
      <c r="U43" s="193">
        <v>31.6</v>
      </c>
      <c r="V43" s="193">
        <v>17.5</v>
      </c>
      <c r="W43" s="193">
        <v>52.4</v>
      </c>
      <c r="X43" s="193">
        <v>14</v>
      </c>
      <c r="Y43" s="193"/>
      <c r="Z43" s="193"/>
      <c r="AA43" s="193"/>
    </row>
    <row r="44" spans="1:27" ht="12.75">
      <c r="A44" s="81"/>
      <c r="B44" s="166"/>
      <c r="C44" s="54"/>
      <c r="D44" s="169"/>
      <c r="E44" s="53"/>
      <c r="F44" s="195"/>
      <c r="G44" s="190"/>
      <c r="H44" s="171"/>
      <c r="I44" s="172"/>
      <c r="J44" s="55"/>
      <c r="K44" s="53"/>
      <c r="L44" s="172"/>
      <c r="M44" s="188"/>
      <c r="N44" s="172"/>
      <c r="O44" s="172"/>
      <c r="P44" s="192"/>
      <c r="Q44" s="192"/>
      <c r="R44" s="193"/>
      <c r="S44" s="193"/>
      <c r="T44" s="193"/>
      <c r="U44" s="193"/>
      <c r="V44" s="193"/>
      <c r="W44" s="193"/>
      <c r="X44" s="193"/>
      <c r="Y44" s="193"/>
      <c r="Z44" s="193"/>
      <c r="AA44" s="193"/>
    </row>
    <row r="45" spans="1:27" ht="25.5">
      <c r="A45" s="81">
        <f>SUM(A43,1)</f>
        <v>13</v>
      </c>
      <c r="B45" s="166"/>
      <c r="C45" s="54" t="s">
        <v>391</v>
      </c>
      <c r="D45" s="55">
        <v>120</v>
      </c>
      <c r="E45" s="53" t="s">
        <v>294</v>
      </c>
      <c r="F45" s="195"/>
      <c r="G45" s="190">
        <f t="shared" si="0"/>
        <v>0</v>
      </c>
      <c r="H45" s="171"/>
      <c r="I45" s="172"/>
      <c r="J45" s="211">
        <v>0</v>
      </c>
      <c r="K45" s="53" t="s">
        <v>294</v>
      </c>
      <c r="L45" s="172"/>
      <c r="M45" s="188">
        <f>PRODUCT(J45,L45)</f>
        <v>0</v>
      </c>
      <c r="N45" s="172"/>
      <c r="O45" s="172"/>
      <c r="P45" s="192">
        <f>SUM(R45,S45,T45,U45,V45,W45,X45,Y45)</f>
        <v>180</v>
      </c>
      <c r="Q45" s="192">
        <f>SUM(Z45)</f>
        <v>0</v>
      </c>
      <c r="R45" s="193"/>
      <c r="S45" s="194">
        <v>26</v>
      </c>
      <c r="T45" s="193">
        <v>45</v>
      </c>
      <c r="U45" s="193">
        <v>32</v>
      </c>
      <c r="V45" s="193">
        <v>26</v>
      </c>
      <c r="W45" s="193">
        <v>51</v>
      </c>
      <c r="X45" s="193"/>
      <c r="Y45" s="193"/>
      <c r="Z45" s="193"/>
      <c r="AA45" s="193"/>
    </row>
    <row r="46" spans="1:27" ht="12.75">
      <c r="A46" s="81"/>
      <c r="B46" s="166"/>
      <c r="C46" s="54"/>
      <c r="D46" s="55"/>
      <c r="E46" s="53"/>
      <c r="F46" s="195"/>
      <c r="G46" s="190"/>
      <c r="H46" s="171"/>
      <c r="I46" s="172"/>
      <c r="J46" s="55"/>
      <c r="K46" s="53"/>
      <c r="L46" s="172"/>
      <c r="M46" s="188"/>
      <c r="N46" s="172"/>
      <c r="O46" s="172"/>
      <c r="P46" s="192"/>
      <c r="Q46" s="192"/>
      <c r="R46" s="193"/>
      <c r="S46" s="194"/>
      <c r="T46" s="193"/>
      <c r="U46" s="193"/>
      <c r="V46" s="193"/>
      <c r="W46" s="193"/>
      <c r="X46" s="193"/>
      <c r="Y46" s="193"/>
      <c r="Z46" s="193"/>
      <c r="AA46" s="193"/>
    </row>
    <row r="47" spans="1:27" ht="63.75">
      <c r="A47" s="81">
        <f>SUM(A45,1)</f>
        <v>14</v>
      </c>
      <c r="B47" s="166"/>
      <c r="C47" s="441" t="s">
        <v>487</v>
      </c>
      <c r="D47" s="55">
        <v>241</v>
      </c>
      <c r="E47" s="53" t="s">
        <v>299</v>
      </c>
      <c r="F47" s="195"/>
      <c r="G47" s="190">
        <f t="shared" si="0"/>
        <v>0</v>
      </c>
      <c r="H47" s="171"/>
      <c r="I47" s="172"/>
      <c r="J47" s="211">
        <v>0</v>
      </c>
      <c r="K47" s="53" t="s">
        <v>299</v>
      </c>
      <c r="L47" s="172"/>
      <c r="M47" s="188"/>
      <c r="N47" s="172"/>
      <c r="O47" s="172"/>
      <c r="P47" s="192">
        <f>SUM(R47,S47,T47,U47,V47,W47,X47,Y47)</f>
        <v>241</v>
      </c>
      <c r="Q47" s="192">
        <f>SUM(Z47)</f>
        <v>0</v>
      </c>
      <c r="R47" s="193"/>
      <c r="S47" s="193">
        <v>29</v>
      </c>
      <c r="T47" s="193">
        <v>53</v>
      </c>
      <c r="U47" s="193">
        <v>35</v>
      </c>
      <c r="V47" s="193">
        <v>33</v>
      </c>
      <c r="W47" s="193">
        <v>56</v>
      </c>
      <c r="X47" s="193">
        <v>35</v>
      </c>
      <c r="Y47" s="193"/>
      <c r="Z47" s="193"/>
      <c r="AA47" s="193"/>
    </row>
    <row r="48" spans="1:25" ht="12.75">
      <c r="A48" s="81"/>
      <c r="B48" s="166"/>
      <c r="C48" s="281"/>
      <c r="D48" s="55"/>
      <c r="E48" s="53"/>
      <c r="F48" s="195"/>
      <c r="G48" s="190"/>
      <c r="H48" s="171"/>
      <c r="I48" s="172"/>
      <c r="J48" s="55"/>
      <c r="K48" s="53"/>
      <c r="L48" s="172"/>
      <c r="M48" s="188"/>
      <c r="N48" s="172"/>
      <c r="O48" s="172"/>
      <c r="P48" s="192"/>
      <c r="Q48" s="192"/>
      <c r="R48" s="193"/>
      <c r="S48" s="193"/>
      <c r="T48" s="193"/>
      <c r="U48" s="193"/>
      <c r="V48" s="193"/>
      <c r="W48" s="193"/>
      <c r="X48" s="193"/>
      <c r="Y48" s="193"/>
    </row>
    <row r="49" spans="1:27" ht="63.75">
      <c r="A49" s="81">
        <f>SUM(A47,1)</f>
        <v>15</v>
      </c>
      <c r="B49" s="166"/>
      <c r="C49" s="54" t="s">
        <v>392</v>
      </c>
      <c r="D49" s="55">
        <v>16.5</v>
      </c>
      <c r="E49" s="53" t="s">
        <v>297</v>
      </c>
      <c r="F49" s="195"/>
      <c r="G49" s="190">
        <f t="shared" si="0"/>
        <v>0</v>
      </c>
      <c r="H49" s="171"/>
      <c r="I49" s="172"/>
      <c r="J49" s="211">
        <v>16.5</v>
      </c>
      <c r="K49" s="53" t="s">
        <v>297</v>
      </c>
      <c r="L49" s="172"/>
      <c r="M49" s="188">
        <f>PRODUCT(J49,L49)</f>
        <v>16.5</v>
      </c>
      <c r="N49" s="172"/>
      <c r="O49" s="172"/>
      <c r="P49" s="192">
        <f>SUM(R49,S49,T49,U49,V49,W49,X49,Y49)</f>
        <v>0</v>
      </c>
      <c r="Q49" s="192">
        <f>SUM(Z49)</f>
        <v>16.5</v>
      </c>
      <c r="R49" s="193"/>
      <c r="S49" s="194"/>
      <c r="T49" s="193"/>
      <c r="U49" s="193"/>
      <c r="V49" s="193"/>
      <c r="W49" s="193"/>
      <c r="X49" s="193"/>
      <c r="Y49" s="193"/>
      <c r="Z49" s="193">
        <v>16.5</v>
      </c>
      <c r="AA49" s="193"/>
    </row>
    <row r="50" spans="1:25" ht="12.75">
      <c r="A50" s="81"/>
      <c r="B50" s="166"/>
      <c r="C50" s="54"/>
      <c r="D50" s="55"/>
      <c r="E50" s="53"/>
      <c r="F50" s="195"/>
      <c r="G50" s="190"/>
      <c r="H50" s="171"/>
      <c r="I50" s="172"/>
      <c r="J50" s="55"/>
      <c r="K50" s="53"/>
      <c r="L50" s="172"/>
      <c r="M50" s="188"/>
      <c r="N50" s="172"/>
      <c r="O50" s="172"/>
      <c r="P50" s="192"/>
      <c r="Q50" s="192"/>
      <c r="R50" s="193"/>
      <c r="S50" s="193"/>
      <c r="T50" s="193"/>
      <c r="U50" s="193"/>
      <c r="V50" s="193"/>
      <c r="W50" s="193"/>
      <c r="X50" s="193"/>
      <c r="Y50" s="193"/>
    </row>
    <row r="51" spans="1:27" ht="51">
      <c r="A51" s="81">
        <v>15</v>
      </c>
      <c r="B51" s="166"/>
      <c r="C51" s="54" t="s">
        <v>488</v>
      </c>
      <c r="D51" s="55">
        <v>80.5</v>
      </c>
      <c r="E51" s="53" t="s">
        <v>299</v>
      </c>
      <c r="F51" s="195"/>
      <c r="G51" s="190">
        <f t="shared" si="0"/>
        <v>0</v>
      </c>
      <c r="H51" s="171"/>
      <c r="I51" s="172"/>
      <c r="J51" s="211">
        <v>0</v>
      </c>
      <c r="K51" s="53" t="s">
        <v>299</v>
      </c>
      <c r="L51" s="172"/>
      <c r="M51" s="188"/>
      <c r="N51" s="172"/>
      <c r="O51" s="172"/>
      <c r="P51" s="192">
        <f>SUM(R51,S51,T51,U51,V51,W51,X51,Y51)</f>
        <v>80.5</v>
      </c>
      <c r="Q51" s="192">
        <f>SUM(Z51)</f>
        <v>0</v>
      </c>
      <c r="R51" s="193"/>
      <c r="S51" s="194"/>
      <c r="T51" s="193"/>
      <c r="U51" s="193"/>
      <c r="V51" s="193"/>
      <c r="W51" s="193">
        <v>50.5</v>
      </c>
      <c r="X51" s="193">
        <v>30</v>
      </c>
      <c r="Y51" s="193"/>
      <c r="Z51" s="193"/>
      <c r="AA51" s="193"/>
    </row>
    <row r="52" spans="1:27" ht="12.75">
      <c r="A52" s="81"/>
      <c r="B52" s="166"/>
      <c r="C52" s="54"/>
      <c r="D52" s="55"/>
      <c r="E52" s="53"/>
      <c r="F52" s="171"/>
      <c r="G52" s="190"/>
      <c r="H52" s="171"/>
      <c r="I52" s="172"/>
      <c r="J52" s="55"/>
      <c r="K52" s="53"/>
      <c r="L52" s="172"/>
      <c r="M52" s="188"/>
      <c r="N52" s="172"/>
      <c r="O52" s="172"/>
      <c r="P52" s="192"/>
      <c r="Q52" s="192"/>
      <c r="R52" s="193"/>
      <c r="S52" s="194"/>
      <c r="T52" s="193"/>
      <c r="U52" s="193"/>
      <c r="V52" s="193"/>
      <c r="W52" s="193"/>
      <c r="X52" s="193"/>
      <c r="Y52" s="193"/>
      <c r="Z52" s="193"/>
      <c r="AA52" s="193"/>
    </row>
    <row r="53" spans="1:27" ht="63.75">
      <c r="A53" s="81">
        <f>SUM(A51,1)</f>
        <v>16</v>
      </c>
      <c r="B53" s="166"/>
      <c r="C53" s="54" t="s">
        <v>197</v>
      </c>
      <c r="D53" s="55">
        <v>1</v>
      </c>
      <c r="E53" s="53" t="s">
        <v>294</v>
      </c>
      <c r="F53" s="171"/>
      <c r="G53" s="190">
        <f t="shared" si="0"/>
        <v>0</v>
      </c>
      <c r="H53" s="171"/>
      <c r="I53" s="172"/>
      <c r="J53" s="211">
        <v>16</v>
      </c>
      <c r="K53" s="53" t="s">
        <v>294</v>
      </c>
      <c r="L53" s="172"/>
      <c r="M53" s="188"/>
      <c r="N53" s="172"/>
      <c r="O53" s="172"/>
      <c r="P53" s="192">
        <f>SUM(R53,S53,T53,U53,V53,W53,X53,Y53)</f>
        <v>0</v>
      </c>
      <c r="Q53" s="192">
        <f>SUM(Z53)</f>
        <v>16</v>
      </c>
      <c r="R53" s="193"/>
      <c r="S53" s="193"/>
      <c r="T53" s="193"/>
      <c r="U53" s="193"/>
      <c r="V53" s="193"/>
      <c r="W53" s="193"/>
      <c r="X53" s="193"/>
      <c r="Y53" s="193"/>
      <c r="Z53" s="193">
        <v>16</v>
      </c>
      <c r="AA53" s="193"/>
    </row>
    <row r="54" spans="1:27" ht="12.75">
      <c r="A54" s="179"/>
      <c r="B54" s="166"/>
      <c r="C54" s="167"/>
      <c r="D54" s="168"/>
      <c r="E54" s="166"/>
      <c r="F54" s="169"/>
      <c r="G54" s="170"/>
      <c r="H54" s="171"/>
      <c r="I54" s="172"/>
      <c r="J54" s="173"/>
      <c r="K54" s="174"/>
      <c r="L54" s="55"/>
      <c r="M54" s="175"/>
      <c r="N54" s="172"/>
      <c r="O54" s="172"/>
      <c r="P54" s="192"/>
      <c r="Q54" s="192"/>
      <c r="R54" s="193"/>
      <c r="S54" s="193"/>
      <c r="T54" s="193"/>
      <c r="U54" s="193"/>
      <c r="V54" s="193"/>
      <c r="W54" s="193"/>
      <c r="X54" s="193"/>
      <c r="Y54" s="193"/>
      <c r="Z54" s="193"/>
      <c r="AA54" s="193"/>
    </row>
    <row r="55" spans="1:28" ht="14.25" thickBot="1">
      <c r="A55" s="222" t="s">
        <v>328</v>
      </c>
      <c r="B55" s="223"/>
      <c r="C55" s="224"/>
      <c r="D55" s="200"/>
      <c r="E55" s="226"/>
      <c r="F55" s="201"/>
      <c r="G55" s="227">
        <f>SUM(G19:G53)</f>
        <v>0</v>
      </c>
      <c r="H55" s="201"/>
      <c r="I55" s="201"/>
      <c r="J55" s="225"/>
      <c r="K55" s="226"/>
      <c r="L55" s="226"/>
      <c r="M55" s="227">
        <f>SUM(M19:M53)</f>
        <v>16.5</v>
      </c>
      <c r="N55" s="201"/>
      <c r="O55" s="201"/>
      <c r="P55" s="192"/>
      <c r="Q55" s="192"/>
      <c r="R55" s="193"/>
      <c r="S55" s="194"/>
      <c r="T55" s="193"/>
      <c r="U55" s="193"/>
      <c r="V55" s="193"/>
      <c r="W55" s="193"/>
      <c r="X55" s="193"/>
      <c r="Y55" s="193"/>
      <c r="Z55" s="193"/>
      <c r="AA55" s="193"/>
      <c r="AB55" s="221"/>
    </row>
    <row r="56" spans="1:27" ht="12.75">
      <c r="A56" s="179"/>
      <c r="B56" s="166"/>
      <c r="C56" s="167"/>
      <c r="D56" s="168"/>
      <c r="E56" s="166"/>
      <c r="F56" s="169"/>
      <c r="G56" s="170"/>
      <c r="H56" s="171"/>
      <c r="I56" s="172"/>
      <c r="J56" s="173"/>
      <c r="K56" s="174"/>
      <c r="L56" s="55"/>
      <c r="M56" s="175"/>
      <c r="N56" s="172"/>
      <c r="O56" s="172"/>
      <c r="P56" s="192"/>
      <c r="Q56" s="192"/>
      <c r="R56" s="193"/>
      <c r="S56" s="193"/>
      <c r="T56" s="193"/>
      <c r="U56" s="193"/>
      <c r="V56" s="193"/>
      <c r="W56" s="193"/>
      <c r="X56" s="193"/>
      <c r="Y56" s="193"/>
      <c r="Z56" s="193"/>
      <c r="AA56" s="193"/>
    </row>
    <row r="57" spans="1:28" ht="12.75">
      <c r="A57" s="232" t="s">
        <v>357</v>
      </c>
      <c r="B57" s="233"/>
      <c r="C57" s="234"/>
      <c r="D57" s="401"/>
      <c r="E57" s="239"/>
      <c r="F57" s="433"/>
      <c r="G57" s="240"/>
      <c r="H57" s="239"/>
      <c r="I57" s="236"/>
      <c r="J57" s="241"/>
      <c r="K57" s="236"/>
      <c r="L57" s="104"/>
      <c r="M57" s="237"/>
      <c r="N57" s="236"/>
      <c r="O57" s="236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238"/>
    </row>
    <row r="58" spans="1:28" ht="13.5" thickBot="1">
      <c r="A58" s="232"/>
      <c r="B58" s="233"/>
      <c r="C58" s="234"/>
      <c r="D58" s="401"/>
      <c r="E58" s="239"/>
      <c r="F58" s="433"/>
      <c r="G58" s="240"/>
      <c r="H58" s="239"/>
      <c r="I58" s="236"/>
      <c r="J58" s="241"/>
      <c r="K58" s="236"/>
      <c r="L58" s="104"/>
      <c r="M58" s="237"/>
      <c r="N58" s="236"/>
      <c r="O58" s="236"/>
      <c r="R58" s="193"/>
      <c r="S58" s="193"/>
      <c r="T58" s="193"/>
      <c r="U58" s="193"/>
      <c r="V58" s="193"/>
      <c r="W58" s="193"/>
      <c r="X58" s="193"/>
      <c r="Y58" s="193"/>
      <c r="Z58" s="193"/>
      <c r="AA58" s="193"/>
      <c r="AB58" s="238"/>
    </row>
    <row r="59" spans="1:28" ht="15">
      <c r="A59" s="242" t="s">
        <v>282</v>
      </c>
      <c r="B59" s="243"/>
      <c r="C59" s="244" t="s">
        <v>283</v>
      </c>
      <c r="D59" s="398" t="s">
        <v>284</v>
      </c>
      <c r="E59" s="246" t="s">
        <v>285</v>
      </c>
      <c r="F59" s="185" t="s">
        <v>286</v>
      </c>
      <c r="G59" s="247" t="s">
        <v>287</v>
      </c>
      <c r="H59" s="185" t="s">
        <v>286</v>
      </c>
      <c r="I59" s="186" t="s">
        <v>287</v>
      </c>
      <c r="J59" s="245" t="s">
        <v>284</v>
      </c>
      <c r="K59" s="246" t="s">
        <v>285</v>
      </c>
      <c r="L59" s="245" t="s">
        <v>286</v>
      </c>
      <c r="M59" s="247" t="s">
        <v>287</v>
      </c>
      <c r="N59" s="185" t="s">
        <v>286</v>
      </c>
      <c r="O59" s="186" t="s">
        <v>287</v>
      </c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248"/>
    </row>
    <row r="60" spans="1:28" ht="12.75">
      <c r="A60" s="249"/>
      <c r="B60" s="250"/>
      <c r="C60" s="251"/>
      <c r="D60" s="399"/>
      <c r="E60" s="252"/>
      <c r="F60" s="403"/>
      <c r="G60" s="253"/>
      <c r="H60" s="252"/>
      <c r="I60" s="254"/>
      <c r="J60" s="255"/>
      <c r="K60" s="254"/>
      <c r="L60" s="115"/>
      <c r="M60" s="256"/>
      <c r="N60" s="254"/>
      <c r="O60" s="254"/>
      <c r="R60" s="193"/>
      <c r="S60" s="193"/>
      <c r="T60" s="193"/>
      <c r="U60" s="193"/>
      <c r="V60" s="193"/>
      <c r="W60" s="193"/>
      <c r="X60" s="193"/>
      <c r="Y60" s="193"/>
      <c r="Z60" s="193"/>
      <c r="AA60" s="193"/>
      <c r="AB60" s="248"/>
    </row>
    <row r="61" spans="1:28" ht="12.75">
      <c r="A61" s="231">
        <v>1</v>
      </c>
      <c r="B61" s="96"/>
      <c r="C61" s="118" t="s">
        <v>360</v>
      </c>
      <c r="D61" s="55">
        <v>1</v>
      </c>
      <c r="E61" s="96" t="s">
        <v>208</v>
      </c>
      <c r="F61" s="188"/>
      <c r="G61" s="190">
        <f>D61*F61</f>
        <v>0</v>
      </c>
      <c r="H61" s="258"/>
      <c r="I61" s="259"/>
      <c r="J61" s="319">
        <v>9</v>
      </c>
      <c r="K61" s="96" t="s">
        <v>359</v>
      </c>
      <c r="L61" s="119">
        <v>50</v>
      </c>
      <c r="M61" s="257">
        <f>PRODUCT(J61,L61)</f>
        <v>450</v>
      </c>
      <c r="N61" s="259"/>
      <c r="O61" s="259"/>
      <c r="P61" s="192">
        <f>SUM(R61,S61,T61,U61,V61,W61,X61,Y61)</f>
        <v>0</v>
      </c>
      <c r="Q61" s="192">
        <f>SUM(Z61)</f>
        <v>0</v>
      </c>
      <c r="R61" s="193"/>
      <c r="S61" s="194"/>
      <c r="T61" s="193"/>
      <c r="U61" s="193"/>
      <c r="V61" s="193"/>
      <c r="W61" s="193"/>
      <c r="X61" s="193"/>
      <c r="Y61" s="193"/>
      <c r="Z61" s="193"/>
      <c r="AA61" s="193"/>
      <c r="AB61" s="221"/>
    </row>
    <row r="62" spans="1:28" ht="12.75">
      <c r="A62" s="231"/>
      <c r="B62" s="96"/>
      <c r="C62" s="118"/>
      <c r="D62" s="55"/>
      <c r="E62" s="96"/>
      <c r="F62" s="188"/>
      <c r="G62" s="257"/>
      <c r="H62" s="258"/>
      <c r="I62" s="259"/>
      <c r="J62" s="119"/>
      <c r="K62" s="96"/>
      <c r="L62" s="119"/>
      <c r="M62" s="257"/>
      <c r="N62" s="259"/>
      <c r="O62" s="259"/>
      <c r="R62" s="193"/>
      <c r="S62" s="193"/>
      <c r="T62" s="193"/>
      <c r="U62" s="193"/>
      <c r="V62" s="193"/>
      <c r="W62" s="193"/>
      <c r="X62" s="193"/>
      <c r="Y62" s="193"/>
      <c r="Z62" s="193"/>
      <c r="AA62" s="193"/>
      <c r="AB62" s="221"/>
    </row>
    <row r="63" spans="1:28" ht="12.75">
      <c r="A63" s="231">
        <f>SUM(A61,1)</f>
        <v>2</v>
      </c>
      <c r="B63" s="96"/>
      <c r="C63" s="118" t="s">
        <v>361</v>
      </c>
      <c r="D63" s="55">
        <v>1</v>
      </c>
      <c r="E63" s="96" t="s">
        <v>208</v>
      </c>
      <c r="F63" s="188"/>
      <c r="G63" s="190">
        <f>D63*F63</f>
        <v>0</v>
      </c>
      <c r="H63" s="258"/>
      <c r="I63" s="259"/>
      <c r="J63" s="319">
        <v>50</v>
      </c>
      <c r="K63" s="96" t="s">
        <v>359</v>
      </c>
      <c r="L63" s="119">
        <v>50</v>
      </c>
      <c r="M63" s="257">
        <f>PRODUCT(J63,L63)</f>
        <v>2500</v>
      </c>
      <c r="N63" s="259"/>
      <c r="O63" s="259"/>
      <c r="P63" s="192">
        <f>SUM(R63,S63,T63,U63,V63,W63,X63,Y63)</f>
        <v>0</v>
      </c>
      <c r="Q63" s="192">
        <f>SUM(Z63)</f>
        <v>0</v>
      </c>
      <c r="R63" s="193"/>
      <c r="S63" s="194"/>
      <c r="T63" s="193"/>
      <c r="U63" s="193"/>
      <c r="V63" s="193"/>
      <c r="W63" s="193"/>
      <c r="X63" s="193"/>
      <c r="Y63" s="193"/>
      <c r="Z63" s="193"/>
      <c r="AA63" s="193"/>
      <c r="AB63" s="221"/>
    </row>
    <row r="64" spans="1:28" ht="13.5">
      <c r="A64" s="249"/>
      <c r="B64" s="250"/>
      <c r="C64" s="251"/>
      <c r="D64" s="403"/>
      <c r="E64" s="252"/>
      <c r="F64" s="434"/>
      <c r="G64" s="253"/>
      <c r="H64" s="252"/>
      <c r="I64" s="254"/>
      <c r="J64" s="255"/>
      <c r="K64" s="254"/>
      <c r="L64" s="115"/>
      <c r="M64" s="256"/>
      <c r="N64" s="254"/>
      <c r="O64" s="254"/>
      <c r="P64" s="203"/>
      <c r="Q64" s="203"/>
      <c r="R64" s="204"/>
      <c r="S64" s="204"/>
      <c r="T64" s="205"/>
      <c r="U64" s="205"/>
      <c r="V64" s="205"/>
      <c r="W64" s="205"/>
      <c r="X64" s="193"/>
      <c r="Y64" s="193"/>
      <c r="Z64" s="193"/>
      <c r="AA64" s="193"/>
      <c r="AB64" s="248"/>
    </row>
    <row r="65" spans="1:28" ht="16.5" thickBot="1">
      <c r="A65" s="222" t="s">
        <v>362</v>
      </c>
      <c r="B65" s="223"/>
      <c r="C65" s="224"/>
      <c r="D65" s="213"/>
      <c r="E65" s="226"/>
      <c r="F65" s="201"/>
      <c r="G65" s="261">
        <f>SUM(G61:G64)</f>
        <v>0</v>
      </c>
      <c r="H65" s="226"/>
      <c r="I65" s="226"/>
      <c r="J65" s="260"/>
      <c r="K65" s="226"/>
      <c r="L65" s="226"/>
      <c r="M65" s="261">
        <f>SUM(M61:M64)</f>
        <v>2950</v>
      </c>
      <c r="N65" s="226"/>
      <c r="O65" s="226"/>
      <c r="P65" s="262"/>
      <c r="Q65" s="262"/>
      <c r="R65" s="263"/>
      <c r="S65" s="263"/>
      <c r="T65" s="264"/>
      <c r="U65" s="264"/>
      <c r="V65" s="264"/>
      <c r="W65" s="264"/>
      <c r="X65" s="156"/>
      <c r="Y65" s="193"/>
      <c r="Z65" s="193"/>
      <c r="AA65" s="193"/>
      <c r="AB65" s="221"/>
    </row>
    <row r="66" spans="1:28" ht="15.75">
      <c r="A66" s="101" t="s">
        <v>363</v>
      </c>
      <c r="B66" s="102"/>
      <c r="C66" s="103"/>
      <c r="D66" s="402"/>
      <c r="E66" s="113"/>
      <c r="F66" s="402"/>
      <c r="G66" s="265"/>
      <c r="H66" s="266"/>
      <c r="I66" s="116"/>
      <c r="J66" s="115"/>
      <c r="K66" s="113"/>
      <c r="L66" s="115"/>
      <c r="M66" s="265"/>
      <c r="N66" s="116"/>
      <c r="O66" s="116"/>
      <c r="P66" s="262"/>
      <c r="Q66" s="262"/>
      <c r="R66" s="267"/>
      <c r="S66" s="267"/>
      <c r="T66" s="268"/>
      <c r="U66" s="268"/>
      <c r="V66" s="268"/>
      <c r="W66" s="268"/>
      <c r="X66" s="156"/>
      <c r="Y66" s="193"/>
      <c r="Z66" s="193"/>
      <c r="AA66" s="193"/>
      <c r="AB66" s="269"/>
    </row>
    <row r="67" spans="1:25" ht="15.75">
      <c r="A67" s="165"/>
      <c r="B67" s="166"/>
      <c r="C67" s="167"/>
      <c r="D67" s="168"/>
      <c r="E67" s="171"/>
      <c r="F67" s="169"/>
      <c r="G67" s="170"/>
      <c r="H67" s="171"/>
      <c r="I67" s="172"/>
      <c r="J67" s="173"/>
      <c r="K67" s="172"/>
      <c r="L67" s="55"/>
      <c r="M67" s="175"/>
      <c r="N67" s="172"/>
      <c r="O67" s="172"/>
      <c r="P67" s="262"/>
      <c r="Q67" s="262"/>
      <c r="R67" s="267"/>
      <c r="S67" s="267"/>
      <c r="T67" s="268"/>
      <c r="U67" s="268"/>
      <c r="V67" s="268"/>
      <c r="W67" s="268"/>
      <c r="X67" s="156"/>
      <c r="Y67" s="193"/>
    </row>
    <row r="68" spans="1:28" ht="15.75">
      <c r="A68" s="270" t="s">
        <v>364</v>
      </c>
      <c r="B68" s="271"/>
      <c r="C68" s="272"/>
      <c r="D68" s="273"/>
      <c r="E68" s="274"/>
      <c r="F68" s="274"/>
      <c r="G68" s="275"/>
      <c r="H68" s="274"/>
      <c r="I68" s="276"/>
      <c r="J68" s="61"/>
      <c r="K68" s="276"/>
      <c r="L68" s="276"/>
      <c r="M68" s="277"/>
      <c r="N68" s="276"/>
      <c r="O68" s="276"/>
      <c r="Y68" s="193"/>
      <c r="Z68" s="156"/>
      <c r="AA68" s="156"/>
      <c r="AB68" s="156"/>
    </row>
    <row r="69" spans="1:25" ht="12.75">
      <c r="A69" s="179"/>
      <c r="B69" s="166"/>
      <c r="C69" s="167"/>
      <c r="D69" s="168"/>
      <c r="E69" s="171"/>
      <c r="F69" s="169"/>
      <c r="G69" s="170"/>
      <c r="H69" s="171"/>
      <c r="I69" s="172"/>
      <c r="J69" s="173"/>
      <c r="K69" s="172"/>
      <c r="L69" s="55"/>
      <c r="M69" s="175"/>
      <c r="N69" s="172"/>
      <c r="O69" s="172"/>
      <c r="Y69" s="193"/>
    </row>
    <row r="70" spans="1:25" ht="12.75">
      <c r="A70" s="179"/>
      <c r="B70" s="166"/>
      <c r="C70" s="167"/>
      <c r="D70" s="168"/>
      <c r="E70" s="171"/>
      <c r="F70" s="169"/>
      <c r="G70" s="170"/>
      <c r="H70" s="171"/>
      <c r="I70" s="172"/>
      <c r="J70" s="173"/>
      <c r="K70" s="172"/>
      <c r="L70" s="55"/>
      <c r="M70" s="175"/>
      <c r="N70" s="172"/>
      <c r="O70" s="172"/>
      <c r="Y70" s="193"/>
    </row>
    <row r="71" spans="1:28" ht="13.5" thickBot="1">
      <c r="A71" s="279" t="s">
        <v>365</v>
      </c>
      <c r="B71" s="280"/>
      <c r="C71" s="281"/>
      <c r="D71" s="169"/>
      <c r="E71" s="196"/>
      <c r="F71" s="169"/>
      <c r="G71" s="282">
        <f>G13</f>
        <v>0</v>
      </c>
      <c r="H71" s="196"/>
      <c r="I71" s="283"/>
      <c r="J71" s="55"/>
      <c r="K71" s="57"/>
      <c r="L71" s="55"/>
      <c r="M71" s="282">
        <f>SUM(M7:M11)</f>
        <v>28000</v>
      </c>
      <c r="N71" s="57"/>
      <c r="O71" s="283"/>
      <c r="Y71" s="193"/>
      <c r="Z71" s="134"/>
      <c r="AA71" s="134"/>
      <c r="AB71" s="134"/>
    </row>
    <row r="72" spans="1:28" ht="12.75">
      <c r="A72" s="279"/>
      <c r="B72" s="280"/>
      <c r="C72" s="281"/>
      <c r="D72" s="169"/>
      <c r="E72" s="196"/>
      <c r="F72" s="169"/>
      <c r="G72" s="188"/>
      <c r="H72" s="196"/>
      <c r="I72" s="57"/>
      <c r="J72" s="55"/>
      <c r="K72" s="57"/>
      <c r="L72" s="55"/>
      <c r="M72" s="188"/>
      <c r="N72" s="57"/>
      <c r="O72" s="57"/>
      <c r="Y72" s="193"/>
      <c r="Z72" s="134"/>
      <c r="AA72" s="134"/>
      <c r="AB72" s="134"/>
    </row>
    <row r="73" spans="1:28" ht="13.5" thickBot="1">
      <c r="A73" s="279" t="s">
        <v>368</v>
      </c>
      <c r="B73" s="280"/>
      <c r="C73" s="281"/>
      <c r="D73" s="169"/>
      <c r="E73" s="196"/>
      <c r="F73" s="169"/>
      <c r="G73" s="282">
        <f>G55</f>
        <v>0</v>
      </c>
      <c r="H73" s="196"/>
      <c r="I73" s="283"/>
      <c r="J73" s="55"/>
      <c r="K73" s="57"/>
      <c r="L73" s="55"/>
      <c r="M73" s="282">
        <f>SUM(M19:M21)</f>
        <v>0</v>
      </c>
      <c r="N73" s="57"/>
      <c r="O73" s="283"/>
      <c r="Y73" s="193"/>
      <c r="Z73" s="134"/>
      <c r="AA73" s="134"/>
      <c r="AB73" s="134"/>
    </row>
    <row r="74" spans="1:28" ht="12.75">
      <c r="A74" s="279"/>
      <c r="B74" s="280"/>
      <c r="C74" s="281"/>
      <c r="D74" s="169"/>
      <c r="E74" s="196"/>
      <c r="F74" s="169"/>
      <c r="G74" s="195"/>
      <c r="H74" s="196"/>
      <c r="I74" s="57"/>
      <c r="J74" s="55"/>
      <c r="K74" s="57"/>
      <c r="L74" s="55"/>
      <c r="M74" s="188"/>
      <c r="N74" s="57"/>
      <c r="O74" s="57"/>
      <c r="Y74" s="193"/>
      <c r="Z74" s="134"/>
      <c r="AA74" s="134"/>
      <c r="AB74" s="134"/>
    </row>
    <row r="75" spans="1:28" ht="13.5" thickBot="1">
      <c r="A75" s="279" t="s">
        <v>370</v>
      </c>
      <c r="B75" s="280"/>
      <c r="C75" s="281"/>
      <c r="D75" s="169"/>
      <c r="E75" s="196"/>
      <c r="F75" s="169"/>
      <c r="G75" s="285">
        <f>G65</f>
        <v>0</v>
      </c>
      <c r="H75" s="196"/>
      <c r="I75" s="283"/>
      <c r="J75" s="55"/>
      <c r="K75" s="57"/>
      <c r="L75" s="55"/>
      <c r="M75" s="285">
        <f>SUM(M61:M64)</f>
        <v>2950</v>
      </c>
      <c r="N75" s="57"/>
      <c r="O75" s="283"/>
      <c r="Y75" s="134"/>
      <c r="Z75" s="134"/>
      <c r="AA75" s="134"/>
      <c r="AB75" s="134"/>
    </row>
    <row r="76" spans="1:15" ht="12.75">
      <c r="A76" s="179"/>
      <c r="B76" s="166"/>
      <c r="C76" s="167"/>
      <c r="D76" s="168"/>
      <c r="E76" s="171"/>
      <c r="F76" s="169"/>
      <c r="G76" s="170"/>
      <c r="H76" s="171"/>
      <c r="I76" s="172"/>
      <c r="J76" s="173"/>
      <c r="K76" s="172"/>
      <c r="L76" s="55"/>
      <c r="M76" s="175"/>
      <c r="N76" s="172"/>
      <c r="O76" s="172"/>
    </row>
    <row r="77" spans="1:28" ht="16.5" thickBot="1">
      <c r="A77" s="270" t="s">
        <v>433</v>
      </c>
      <c r="B77" s="271"/>
      <c r="C77" s="272"/>
      <c r="D77" s="273"/>
      <c r="E77" s="274"/>
      <c r="F77" s="274"/>
      <c r="G77" s="286">
        <f>SUM(G71:G75)</f>
        <v>0</v>
      </c>
      <c r="H77" s="274"/>
      <c r="I77" s="287"/>
      <c r="J77" s="61"/>
      <c r="K77" s="276"/>
      <c r="L77" s="276"/>
      <c r="M77" s="286">
        <f>SUM(M71:M76)</f>
        <v>30950</v>
      </c>
      <c r="N77" s="276"/>
      <c r="O77" s="287"/>
      <c r="Y77" s="156"/>
      <c r="Z77" s="156"/>
      <c r="AA77" s="156"/>
      <c r="AB77" s="156"/>
    </row>
    <row r="78" spans="1:15" ht="12.75">
      <c r="A78" s="179"/>
      <c r="B78" s="166"/>
      <c r="C78" s="167"/>
      <c r="D78" s="168"/>
      <c r="E78" s="171"/>
      <c r="F78" s="169"/>
      <c r="G78" s="170"/>
      <c r="H78" s="171"/>
      <c r="I78" s="172"/>
      <c r="J78" s="173"/>
      <c r="K78" s="172"/>
      <c r="L78" s="55"/>
      <c r="M78" s="175"/>
      <c r="N78" s="172"/>
      <c r="O78" s="172"/>
    </row>
    <row r="79" spans="1:28" ht="16.5" thickBot="1">
      <c r="A79" s="165" t="s">
        <v>270</v>
      </c>
      <c r="B79" s="299"/>
      <c r="C79" s="300"/>
      <c r="D79" s="301"/>
      <c r="E79" s="299"/>
      <c r="F79" s="302"/>
      <c r="G79" s="283">
        <f>G77*0.2</f>
        <v>0</v>
      </c>
      <c r="H79" s="161"/>
      <c r="I79" s="283"/>
      <c r="J79" s="303"/>
      <c r="K79" s="304"/>
      <c r="L79" s="138"/>
      <c r="M79" s="283" t="e">
        <f>PRODUCT(#REF!,0.2)</f>
        <v>#REF!</v>
      </c>
      <c r="N79" s="64"/>
      <c r="O79" s="283"/>
      <c r="Y79" s="156"/>
      <c r="Z79" s="156"/>
      <c r="AA79" s="156"/>
      <c r="AB79" s="156"/>
    </row>
    <row r="80" spans="1:28" ht="16.5" thickBot="1">
      <c r="A80" s="19"/>
      <c r="B80" s="20"/>
      <c r="C80" s="21"/>
      <c r="D80" s="22"/>
      <c r="E80" s="20"/>
      <c r="F80" s="305"/>
      <c r="G80" s="306"/>
      <c r="H80" s="161"/>
      <c r="I80" s="64"/>
      <c r="J80" s="307"/>
      <c r="K80" s="308"/>
      <c r="L80" s="139"/>
      <c r="M80" s="306"/>
      <c r="N80" s="64"/>
      <c r="O80" s="64"/>
      <c r="Y80" s="156"/>
      <c r="Z80" s="156"/>
      <c r="AA80" s="156"/>
      <c r="AB80" s="156"/>
    </row>
    <row r="81" spans="1:28" ht="18" thickBot="1">
      <c r="A81" s="309" t="s">
        <v>371</v>
      </c>
      <c r="B81" s="310"/>
      <c r="C81" s="311"/>
      <c r="D81" s="312"/>
      <c r="E81" s="313"/>
      <c r="F81" s="313"/>
      <c r="G81" s="314">
        <f>SUM(G77:G79)</f>
        <v>0</v>
      </c>
      <c r="H81" s="313"/>
      <c r="I81" s="315"/>
      <c r="J81" s="312"/>
      <c r="K81" s="313"/>
      <c r="L81" s="313"/>
      <c r="M81" s="315" t="e">
        <f>SUM(#REF!,M79)</f>
        <v>#REF!</v>
      </c>
      <c r="N81" s="313"/>
      <c r="O81" s="315"/>
      <c r="Y81" s="316"/>
      <c r="Z81" s="316"/>
      <c r="AA81" s="316"/>
      <c r="AB81" s="316"/>
    </row>
    <row r="85" spans="1:15" ht="13.5">
      <c r="A85" s="288"/>
      <c r="B85" s="166"/>
      <c r="C85" s="167"/>
      <c r="D85" s="168"/>
      <c r="E85" s="166"/>
      <c r="F85" s="169"/>
      <c r="G85" s="170"/>
      <c r="H85" s="171"/>
      <c r="I85" s="172"/>
      <c r="J85" s="173"/>
      <c r="K85" s="174"/>
      <c r="L85" s="55"/>
      <c r="M85" s="175"/>
      <c r="N85" s="172"/>
      <c r="O85" s="172"/>
    </row>
  </sheetData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156"/>
  <sheetViews>
    <sheetView workbookViewId="0" topLeftCell="A1">
      <selection activeCell="O15" sqref="O14:O15"/>
    </sheetView>
  </sheetViews>
  <sheetFormatPr defaultColWidth="9.140625" defaultRowHeight="12.75"/>
  <cols>
    <col min="1" max="1" width="6.00390625" style="0" customWidth="1"/>
    <col min="2" max="2" width="5.57421875" style="0" customWidth="1"/>
    <col min="3" max="3" width="30.8515625" style="0" customWidth="1"/>
    <col min="4" max="4" width="9.00390625" style="397" bestFit="1" customWidth="1"/>
    <col min="5" max="5" width="6.421875" style="0" customWidth="1"/>
    <col min="6" max="6" width="10.7109375" style="397" customWidth="1"/>
    <col min="7" max="7" width="19.140625" style="0" customWidth="1"/>
    <col min="8" max="8" width="9.421875" style="0" customWidth="1"/>
    <col min="9" max="9" width="9.57421875" style="432" hidden="1" customWidth="1"/>
    <col min="10" max="10" width="0" style="0" hidden="1" customWidth="1"/>
    <col min="11" max="11" width="0" style="405" hidden="1" customWidth="1"/>
  </cols>
  <sheetData>
    <row r="1" spans="1:9" ht="15.75">
      <c r="A1" s="145" t="s">
        <v>437</v>
      </c>
      <c r="B1" s="146"/>
      <c r="C1" s="147"/>
      <c r="D1" s="148"/>
      <c r="E1" s="149"/>
      <c r="F1" s="148"/>
      <c r="G1" s="320"/>
      <c r="H1" s="320"/>
      <c r="I1" s="411"/>
    </row>
    <row r="2" spans="1:9" ht="15.75">
      <c r="A2" s="157"/>
      <c r="B2" s="158"/>
      <c r="C2" s="159"/>
      <c r="D2" s="160"/>
      <c r="E2" s="161"/>
      <c r="F2" s="160"/>
      <c r="G2" s="321"/>
      <c r="H2" s="321"/>
      <c r="I2" s="412"/>
    </row>
    <row r="3" spans="1:9" ht="13.5">
      <c r="A3" s="165" t="s">
        <v>280</v>
      </c>
      <c r="B3" s="299"/>
      <c r="C3" s="300"/>
      <c r="D3" s="322"/>
      <c r="E3" s="299"/>
      <c r="F3" s="322"/>
      <c r="G3" s="323"/>
      <c r="H3" s="323"/>
      <c r="I3" s="413"/>
    </row>
    <row r="4" spans="1:9" ht="13.5" thickBot="1">
      <c r="A4" s="81"/>
      <c r="B4" s="166"/>
      <c r="C4" s="167"/>
      <c r="D4" s="168"/>
      <c r="E4" s="166"/>
      <c r="F4" s="168"/>
      <c r="G4" s="324"/>
      <c r="H4" s="324"/>
      <c r="I4" s="414"/>
    </row>
    <row r="5" spans="1:9" ht="15">
      <c r="A5" s="180" t="s">
        <v>282</v>
      </c>
      <c r="B5" s="181"/>
      <c r="C5" s="182" t="s">
        <v>283</v>
      </c>
      <c r="D5" s="185" t="s">
        <v>284</v>
      </c>
      <c r="E5" s="184" t="s">
        <v>285</v>
      </c>
      <c r="F5" s="185" t="s">
        <v>286</v>
      </c>
      <c r="G5" s="325" t="s">
        <v>287</v>
      </c>
      <c r="H5" s="330"/>
      <c r="I5" s="415"/>
    </row>
    <row r="6" spans="1:9" ht="13.5">
      <c r="A6" s="82"/>
      <c r="B6" s="68"/>
      <c r="C6" s="72"/>
      <c r="D6" s="79"/>
      <c r="E6" s="53"/>
      <c r="F6" s="79"/>
      <c r="G6" s="190"/>
      <c r="H6" s="190"/>
      <c r="I6" s="416"/>
    </row>
    <row r="7" spans="1:9" ht="25.5">
      <c r="A7" s="81">
        <v>1</v>
      </c>
      <c r="B7" s="53" t="s">
        <v>292</v>
      </c>
      <c r="C7" s="54" t="s">
        <v>393</v>
      </c>
      <c r="D7" s="79">
        <v>927</v>
      </c>
      <c r="E7" s="53" t="s">
        <v>299</v>
      </c>
      <c r="F7" s="190"/>
      <c r="G7" s="190">
        <f aca="true" t="shared" si="0" ref="G7:G13">D7*F7</f>
        <v>0</v>
      </c>
      <c r="H7" s="190"/>
      <c r="I7" s="416"/>
    </row>
    <row r="8" spans="1:9" ht="12.75">
      <c r="A8" s="81"/>
      <c r="B8" s="53"/>
      <c r="C8" s="189"/>
      <c r="D8" s="79"/>
      <c r="E8" s="53"/>
      <c r="F8" s="190"/>
      <c r="G8" s="190"/>
      <c r="H8" s="190"/>
      <c r="I8" s="416"/>
    </row>
    <row r="9" spans="1:9" ht="25.5">
      <c r="A9" s="81">
        <f>SUM(A7,1)</f>
        <v>2</v>
      </c>
      <c r="B9" s="53"/>
      <c r="C9" s="54" t="s">
        <v>293</v>
      </c>
      <c r="D9" s="79">
        <v>57</v>
      </c>
      <c r="E9" s="53" t="s">
        <v>294</v>
      </c>
      <c r="F9" s="190"/>
      <c r="G9" s="190">
        <f t="shared" si="0"/>
        <v>0</v>
      </c>
      <c r="H9" s="190"/>
      <c r="I9" s="416"/>
    </row>
    <row r="10" spans="1:9" ht="12.75">
      <c r="A10" s="81"/>
      <c r="B10" s="53"/>
      <c r="C10" s="54"/>
      <c r="D10" s="79"/>
      <c r="E10" s="53"/>
      <c r="F10" s="190"/>
      <c r="G10" s="190"/>
      <c r="H10" s="190"/>
      <c r="I10" s="416"/>
    </row>
    <row r="11" spans="1:9" ht="38.25">
      <c r="A11" s="81">
        <f>SUM(A9,1)</f>
        <v>3</v>
      </c>
      <c r="B11" s="53"/>
      <c r="C11" s="54" t="s">
        <v>394</v>
      </c>
      <c r="D11" s="79">
        <v>875</v>
      </c>
      <c r="E11" s="53" t="s">
        <v>299</v>
      </c>
      <c r="F11" s="190"/>
      <c r="G11" s="190">
        <f t="shared" si="0"/>
        <v>0</v>
      </c>
      <c r="H11" s="190"/>
      <c r="I11" s="416"/>
    </row>
    <row r="12" spans="1:9" ht="12.75">
      <c r="A12" s="81"/>
      <c r="B12" s="53"/>
      <c r="C12" s="54"/>
      <c r="D12" s="79"/>
      <c r="E12" s="53"/>
      <c r="F12" s="190"/>
      <c r="G12" s="190"/>
      <c r="H12" s="190"/>
      <c r="I12" s="416"/>
    </row>
    <row r="13" spans="1:9" ht="38.25">
      <c r="A13" s="81">
        <f>SUM(A11,1)</f>
        <v>4</v>
      </c>
      <c r="B13" s="53"/>
      <c r="C13" s="54" t="s">
        <v>395</v>
      </c>
      <c r="D13" s="79">
        <v>3</v>
      </c>
      <c r="E13" s="53" t="s">
        <v>294</v>
      </c>
      <c r="F13" s="190"/>
      <c r="G13" s="190">
        <f t="shared" si="0"/>
        <v>0</v>
      </c>
      <c r="H13" s="190"/>
      <c r="I13" s="416"/>
    </row>
    <row r="14" spans="1:9" ht="12.75">
      <c r="A14" s="81"/>
      <c r="B14" s="53"/>
      <c r="C14" s="54"/>
      <c r="D14" s="79"/>
      <c r="E14" s="53"/>
      <c r="F14" s="190"/>
      <c r="G14" s="190"/>
      <c r="H14" s="190"/>
      <c r="I14" s="416"/>
    </row>
    <row r="15" spans="1:9" ht="14.25" thickBot="1">
      <c r="A15" s="197" t="s">
        <v>301</v>
      </c>
      <c r="B15" s="198"/>
      <c r="C15" s="199"/>
      <c r="D15" s="200"/>
      <c r="E15" s="201"/>
      <c r="F15" s="200"/>
      <c r="G15" s="202">
        <f>SUM(G7:G14)</f>
        <v>0</v>
      </c>
      <c r="H15" s="190"/>
      <c r="I15" s="417"/>
    </row>
    <row r="16" spans="1:9" ht="12.75">
      <c r="A16" s="179"/>
      <c r="B16" s="166"/>
      <c r="C16" s="167"/>
      <c r="D16" s="168"/>
      <c r="E16" s="166"/>
      <c r="F16" s="168"/>
      <c r="G16" s="324"/>
      <c r="H16" s="324"/>
      <c r="I16" s="414"/>
    </row>
    <row r="17" spans="1:9" ht="13.5">
      <c r="A17" s="165" t="s">
        <v>302</v>
      </c>
      <c r="B17" s="166"/>
      <c r="C17" s="167"/>
      <c r="D17" s="168"/>
      <c r="E17" s="166"/>
      <c r="F17" s="168"/>
      <c r="G17" s="324"/>
      <c r="H17" s="324"/>
      <c r="I17" s="414"/>
    </row>
    <row r="18" spans="1:9" ht="13.5" thickBot="1">
      <c r="A18" s="179"/>
      <c r="B18" s="166"/>
      <c r="C18" s="167"/>
      <c r="D18" s="168"/>
      <c r="E18" s="166"/>
      <c r="F18" s="168"/>
      <c r="G18" s="324"/>
      <c r="H18" s="324"/>
      <c r="I18" s="414"/>
    </row>
    <row r="19" spans="1:9" ht="15">
      <c r="A19" s="180" t="s">
        <v>282</v>
      </c>
      <c r="B19" s="181" t="s">
        <v>396</v>
      </c>
      <c r="C19" s="182" t="s">
        <v>283</v>
      </c>
      <c r="D19" s="185" t="s">
        <v>284</v>
      </c>
      <c r="E19" s="184" t="s">
        <v>285</v>
      </c>
      <c r="F19" s="185" t="s">
        <v>286</v>
      </c>
      <c r="G19" s="325" t="s">
        <v>287</v>
      </c>
      <c r="H19" s="330"/>
      <c r="I19" s="415"/>
    </row>
    <row r="20" spans="1:9" ht="13.5">
      <c r="A20" s="82"/>
      <c r="B20" s="68"/>
      <c r="C20" s="72"/>
      <c r="D20" s="55"/>
      <c r="E20" s="53"/>
      <c r="F20" s="55"/>
      <c r="G20" s="190"/>
      <c r="H20" s="190"/>
      <c r="I20" s="416"/>
    </row>
    <row r="21" spans="1:9" ht="15">
      <c r="A21" s="81">
        <v>1</v>
      </c>
      <c r="B21" s="36"/>
      <c r="C21" s="54" t="s">
        <v>309</v>
      </c>
      <c r="D21" s="55">
        <v>58</v>
      </c>
      <c r="E21" s="53" t="s">
        <v>310</v>
      </c>
      <c r="F21" s="188"/>
      <c r="G21" s="190">
        <f>D21*F21</f>
        <v>0</v>
      </c>
      <c r="H21" s="190"/>
      <c r="I21" s="416"/>
    </row>
    <row r="22" spans="1:9" ht="13.5">
      <c r="A22" s="82"/>
      <c r="B22" s="68"/>
      <c r="C22" s="72"/>
      <c r="D22" s="55"/>
      <c r="E22" s="55"/>
      <c r="F22" s="188"/>
      <c r="G22" s="190"/>
      <c r="H22" s="55"/>
      <c r="I22" s="418"/>
    </row>
    <row r="23" spans="1:11" ht="102">
      <c r="A23" s="81">
        <f>SUM(A21,1)</f>
        <v>2</v>
      </c>
      <c r="B23" s="53"/>
      <c r="C23" s="436" t="s">
        <v>239</v>
      </c>
      <c r="D23" s="55">
        <v>1300</v>
      </c>
      <c r="E23" s="53" t="s">
        <v>310</v>
      </c>
      <c r="F23" s="327"/>
      <c r="G23" s="190">
        <f>D23*F23</f>
        <v>0</v>
      </c>
      <c r="H23" s="190"/>
      <c r="I23" s="416"/>
      <c r="K23" s="405" t="s">
        <v>199</v>
      </c>
    </row>
    <row r="24" spans="1:9" ht="12.75">
      <c r="A24" s="81"/>
      <c r="B24" s="53"/>
      <c r="C24" s="436"/>
      <c r="D24" s="55"/>
      <c r="E24" s="53"/>
      <c r="F24" s="327"/>
      <c r="G24" s="190"/>
      <c r="H24" s="190"/>
      <c r="I24" s="416"/>
    </row>
    <row r="25" spans="1:9" ht="76.5">
      <c r="A25" s="81">
        <f>SUM(A23,1)</f>
        <v>3</v>
      </c>
      <c r="B25" s="53"/>
      <c r="C25" s="442" t="s">
        <v>237</v>
      </c>
      <c r="D25" s="55">
        <v>100</v>
      </c>
      <c r="E25" s="53" t="s">
        <v>310</v>
      </c>
      <c r="F25" s="327"/>
      <c r="G25" s="190">
        <f>D25*F25</f>
        <v>0</v>
      </c>
      <c r="H25" s="190"/>
      <c r="I25" s="416"/>
    </row>
    <row r="26" spans="1:9" ht="12.75">
      <c r="A26" s="81"/>
      <c r="B26" s="53"/>
      <c r="C26" s="442"/>
      <c r="D26" s="55"/>
      <c r="E26" s="53"/>
      <c r="F26" s="327"/>
      <c r="G26" s="190"/>
      <c r="H26" s="190"/>
      <c r="I26" s="416"/>
    </row>
    <row r="27" spans="1:9" ht="38.25">
      <c r="A27" s="81">
        <f>SUM(A25,1)</f>
        <v>4</v>
      </c>
      <c r="B27" s="53"/>
      <c r="C27" s="442" t="s">
        <v>238</v>
      </c>
      <c r="D27" s="55">
        <v>50</v>
      </c>
      <c r="E27" s="53" t="s">
        <v>310</v>
      </c>
      <c r="F27" s="327"/>
      <c r="G27" s="190">
        <f>D27*F27</f>
        <v>0</v>
      </c>
      <c r="H27" s="190"/>
      <c r="I27" s="416"/>
    </row>
    <row r="28" spans="1:9" ht="12.75">
      <c r="A28" s="81"/>
      <c r="B28" s="53"/>
      <c r="C28" s="326"/>
      <c r="D28" s="55"/>
      <c r="E28" s="53"/>
      <c r="F28" s="327"/>
      <c r="G28" s="190"/>
      <c r="H28" s="190"/>
      <c r="I28" s="416"/>
    </row>
    <row r="29" spans="1:11" ht="90" customHeight="1">
      <c r="A29" s="81">
        <f>SUM(A27,1)</f>
        <v>5</v>
      </c>
      <c r="B29" s="53"/>
      <c r="C29" s="443" t="s">
        <v>226</v>
      </c>
      <c r="D29" s="55">
        <v>450</v>
      </c>
      <c r="E29" s="53" t="s">
        <v>310</v>
      </c>
      <c r="F29" s="327"/>
      <c r="G29" s="190">
        <f>D29*F29</f>
        <v>0</v>
      </c>
      <c r="H29" s="190"/>
      <c r="I29" s="416"/>
      <c r="K29" s="405" t="s">
        <v>200</v>
      </c>
    </row>
    <row r="30" spans="1:9" ht="12.75">
      <c r="A30" s="81"/>
      <c r="B30" s="53"/>
      <c r="C30" s="442"/>
      <c r="D30" s="55"/>
      <c r="E30" s="53"/>
      <c r="F30" s="327"/>
      <c r="G30" s="190"/>
      <c r="H30" s="190"/>
      <c r="I30" s="416"/>
    </row>
    <row r="31" spans="1:9" ht="76.5">
      <c r="A31" s="81">
        <f>SUM(A29,1)</f>
        <v>6</v>
      </c>
      <c r="B31" s="53"/>
      <c r="C31" s="443" t="s">
        <v>351</v>
      </c>
      <c r="D31" s="55">
        <v>50</v>
      </c>
      <c r="E31" s="53" t="s">
        <v>310</v>
      </c>
      <c r="F31" s="327"/>
      <c r="G31" s="190">
        <f>D31*F31</f>
        <v>0</v>
      </c>
      <c r="H31" s="190"/>
      <c r="I31" s="416"/>
    </row>
    <row r="32" spans="1:9" ht="12.75">
      <c r="A32" s="81"/>
      <c r="B32" s="53"/>
      <c r="C32" s="54"/>
      <c r="D32" s="55"/>
      <c r="E32" s="53"/>
      <c r="F32" s="327"/>
      <c r="G32" s="190"/>
      <c r="H32" s="190"/>
      <c r="I32" s="416"/>
    </row>
    <row r="33" spans="1:11" ht="38.25">
      <c r="A33" s="81">
        <f>SUM(A31,1)</f>
        <v>7</v>
      </c>
      <c r="B33" s="57"/>
      <c r="C33" s="54" t="s">
        <v>227</v>
      </c>
      <c r="D33" s="85">
        <v>650</v>
      </c>
      <c r="E33" s="328" t="s">
        <v>310</v>
      </c>
      <c r="F33" s="190"/>
      <c r="G33" s="190">
        <f>D33*F33</f>
        <v>0</v>
      </c>
      <c r="H33" s="79"/>
      <c r="I33" s="419"/>
      <c r="K33" s="405" t="s">
        <v>201</v>
      </c>
    </row>
    <row r="34" spans="1:9" ht="12.75">
      <c r="A34" s="81"/>
      <c r="B34" s="53"/>
      <c r="C34" s="54"/>
      <c r="D34" s="55"/>
      <c r="E34" s="53"/>
      <c r="F34" s="327"/>
      <c r="G34" s="190"/>
      <c r="H34" s="190"/>
      <c r="I34" s="416"/>
    </row>
    <row r="35" spans="1:9" ht="38.25">
      <c r="A35" s="81">
        <f>SUM(A33,1)</f>
        <v>8</v>
      </c>
      <c r="B35" s="53" t="s">
        <v>292</v>
      </c>
      <c r="C35" s="54" t="s">
        <v>399</v>
      </c>
      <c r="D35" s="55">
        <v>1300</v>
      </c>
      <c r="E35" s="53" t="s">
        <v>310</v>
      </c>
      <c r="F35" s="327"/>
      <c r="G35" s="190">
        <f>D35*F35</f>
        <v>0</v>
      </c>
      <c r="H35" s="190"/>
      <c r="I35" s="416"/>
    </row>
    <row r="36" spans="1:9" ht="12.75">
      <c r="A36" s="81"/>
      <c r="B36" s="53"/>
      <c r="C36" s="54"/>
      <c r="D36" s="55"/>
      <c r="E36" s="53"/>
      <c r="F36" s="327"/>
      <c r="G36" s="190"/>
      <c r="H36" s="190"/>
      <c r="I36" s="416"/>
    </row>
    <row r="37" spans="1:9" ht="25.5">
      <c r="A37" s="81">
        <f>SUM(A35,1)</f>
        <v>9</v>
      </c>
      <c r="B37" s="53" t="s">
        <v>292</v>
      </c>
      <c r="C37" s="54" t="s">
        <v>240</v>
      </c>
      <c r="D37" s="55">
        <v>50</v>
      </c>
      <c r="E37" s="53" t="s">
        <v>310</v>
      </c>
      <c r="F37" s="327"/>
      <c r="G37" s="190">
        <f>D37*F37</f>
        <v>0</v>
      </c>
      <c r="H37" s="190"/>
      <c r="I37" s="416"/>
    </row>
    <row r="38" spans="1:9" ht="12.75">
      <c r="A38" s="81"/>
      <c r="B38" s="53"/>
      <c r="C38" s="54"/>
      <c r="D38" s="55"/>
      <c r="E38" s="53"/>
      <c r="F38" s="85"/>
      <c r="G38" s="190"/>
      <c r="H38" s="190"/>
      <c r="I38" s="416"/>
    </row>
    <row r="39" spans="1:9" ht="14.25" thickBot="1">
      <c r="A39" s="197" t="s">
        <v>314</v>
      </c>
      <c r="B39" s="198"/>
      <c r="C39" s="199"/>
      <c r="D39" s="213"/>
      <c r="E39" s="201"/>
      <c r="F39" s="213"/>
      <c r="G39" s="202">
        <f>SUM(G21:G38)</f>
        <v>0</v>
      </c>
      <c r="H39" s="190"/>
      <c r="I39" s="417"/>
    </row>
    <row r="40" spans="7:9" ht="12.75">
      <c r="G40" s="329"/>
      <c r="H40" s="329"/>
      <c r="I40" s="420"/>
    </row>
    <row r="41" spans="1:9" ht="13.5">
      <c r="A41" s="165" t="s">
        <v>398</v>
      </c>
      <c r="B41" s="166"/>
      <c r="C41" s="167"/>
      <c r="D41" s="168"/>
      <c r="E41" s="166"/>
      <c r="F41" s="168"/>
      <c r="G41" s="324"/>
      <c r="H41" s="324"/>
      <c r="I41" s="414"/>
    </row>
    <row r="42" spans="1:9" ht="15.75" thickBot="1">
      <c r="A42" s="35"/>
      <c r="B42" s="36"/>
      <c r="C42" s="47"/>
      <c r="D42" s="67"/>
      <c r="E42" s="68"/>
      <c r="F42" s="67"/>
      <c r="G42" s="330"/>
      <c r="H42" s="330"/>
      <c r="I42" s="415"/>
    </row>
    <row r="43" spans="1:9" ht="15">
      <c r="A43" s="180" t="s">
        <v>282</v>
      </c>
      <c r="B43" s="181" t="s">
        <v>396</v>
      </c>
      <c r="C43" s="182" t="s">
        <v>283</v>
      </c>
      <c r="D43" s="183" t="s">
        <v>284</v>
      </c>
      <c r="E43" s="184" t="s">
        <v>285</v>
      </c>
      <c r="F43" s="185" t="s">
        <v>286</v>
      </c>
      <c r="G43" s="325" t="s">
        <v>287</v>
      </c>
      <c r="H43" s="330"/>
      <c r="I43" s="415"/>
    </row>
    <row r="44" spans="1:9" ht="15">
      <c r="A44" s="35"/>
      <c r="B44" s="36"/>
      <c r="C44" s="47"/>
      <c r="D44" s="67"/>
      <c r="E44" s="68"/>
      <c r="F44" s="67"/>
      <c r="G44" s="330"/>
      <c r="H44" s="330"/>
      <c r="I44" s="415"/>
    </row>
    <row r="45" spans="1:9" ht="38.25">
      <c r="A45" s="81">
        <v>1</v>
      </c>
      <c r="B45" s="53"/>
      <c r="C45" s="54" t="s">
        <v>400</v>
      </c>
      <c r="D45" s="79">
        <v>361</v>
      </c>
      <c r="E45" s="53" t="s">
        <v>299</v>
      </c>
      <c r="F45" s="327"/>
      <c r="G45" s="190">
        <f>D45*F45</f>
        <v>0</v>
      </c>
      <c r="H45" s="190"/>
      <c r="I45" s="416"/>
    </row>
    <row r="46" spans="1:9" ht="12.75">
      <c r="A46" s="81"/>
      <c r="B46" s="53"/>
      <c r="C46" s="54"/>
      <c r="D46" s="79"/>
      <c r="E46" s="53"/>
      <c r="F46" s="327"/>
      <c r="G46" s="190"/>
      <c r="H46" s="190"/>
      <c r="I46" s="416"/>
    </row>
    <row r="47" spans="1:11" s="397" customFormat="1" ht="38.25">
      <c r="A47" s="81">
        <v>2</v>
      </c>
      <c r="B47" s="53"/>
      <c r="C47" s="54" t="s">
        <v>401</v>
      </c>
      <c r="D47" s="55">
        <v>314</v>
      </c>
      <c r="E47" s="53" t="s">
        <v>299</v>
      </c>
      <c r="F47" s="327"/>
      <c r="G47" s="190">
        <f aca="true" t="shared" si="1" ref="G47:G99">D47*F47</f>
        <v>0</v>
      </c>
      <c r="H47" s="190"/>
      <c r="I47" s="416"/>
      <c r="K47" s="405" t="s">
        <v>210</v>
      </c>
    </row>
    <row r="48" spans="1:11" s="397" customFormat="1" ht="13.5">
      <c r="A48" s="82"/>
      <c r="B48" s="68"/>
      <c r="C48" s="72"/>
      <c r="D48" s="55"/>
      <c r="E48" s="53"/>
      <c r="F48" s="327"/>
      <c r="G48" s="190"/>
      <c r="H48" s="190"/>
      <c r="I48" s="416"/>
      <c r="K48" s="405"/>
    </row>
    <row r="49" spans="1:11" s="397" customFormat="1" ht="38.25">
      <c r="A49" s="81">
        <v>3</v>
      </c>
      <c r="B49" s="53"/>
      <c r="C49" s="54" t="s">
        <v>402</v>
      </c>
      <c r="D49" s="55">
        <v>195</v>
      </c>
      <c r="E49" s="53" t="s">
        <v>299</v>
      </c>
      <c r="F49" s="327"/>
      <c r="G49" s="190">
        <f t="shared" si="1"/>
        <v>0</v>
      </c>
      <c r="H49" s="190"/>
      <c r="I49" s="416"/>
      <c r="K49" s="405" t="s">
        <v>210</v>
      </c>
    </row>
    <row r="50" spans="1:11" s="397" customFormat="1" ht="12.75">
      <c r="A50" s="81"/>
      <c r="B50" s="53"/>
      <c r="C50" s="54"/>
      <c r="D50" s="55"/>
      <c r="E50" s="53"/>
      <c r="F50" s="327"/>
      <c r="G50" s="190"/>
      <c r="H50" s="190"/>
      <c r="I50" s="416"/>
      <c r="K50" s="405"/>
    </row>
    <row r="51" spans="1:11" s="397" customFormat="1" ht="38.25">
      <c r="A51" s="81">
        <f>SUM(A49,1)</f>
        <v>4</v>
      </c>
      <c r="B51" s="53"/>
      <c r="C51" s="54" t="s">
        <v>403</v>
      </c>
      <c r="D51" s="55">
        <v>173</v>
      </c>
      <c r="E51" s="53" t="s">
        <v>299</v>
      </c>
      <c r="F51" s="327"/>
      <c r="G51" s="190">
        <f t="shared" si="1"/>
        <v>0</v>
      </c>
      <c r="H51" s="190"/>
      <c r="I51" s="416"/>
      <c r="K51" s="405" t="s">
        <v>202</v>
      </c>
    </row>
    <row r="52" spans="1:11" s="397" customFormat="1" ht="12.75">
      <c r="A52" s="81"/>
      <c r="B52" s="53"/>
      <c r="C52" s="54"/>
      <c r="D52" s="55"/>
      <c r="E52" s="53"/>
      <c r="F52" s="327"/>
      <c r="G52" s="190"/>
      <c r="H52" s="190"/>
      <c r="I52" s="416"/>
      <c r="K52" s="405"/>
    </row>
    <row r="53" spans="1:11" s="397" customFormat="1" ht="38.25">
      <c r="A53" s="81">
        <f>SUM(A51,1)</f>
        <v>5</v>
      </c>
      <c r="B53" s="53"/>
      <c r="C53" s="54" t="s">
        <v>404</v>
      </c>
      <c r="D53" s="55">
        <v>306.19</v>
      </c>
      <c r="E53" s="53" t="s">
        <v>299</v>
      </c>
      <c r="F53" s="327"/>
      <c r="G53" s="190">
        <f t="shared" si="1"/>
        <v>0</v>
      </c>
      <c r="H53" s="190"/>
      <c r="I53" s="416"/>
      <c r="K53" s="405" t="s">
        <v>210</v>
      </c>
    </row>
    <row r="54" spans="1:11" s="397" customFormat="1" ht="12.75">
      <c r="A54" s="81"/>
      <c r="B54" s="53"/>
      <c r="C54" s="54"/>
      <c r="D54" s="55"/>
      <c r="E54" s="53"/>
      <c r="F54" s="327"/>
      <c r="G54" s="190"/>
      <c r="H54" s="190"/>
      <c r="I54" s="416"/>
      <c r="K54" s="405"/>
    </row>
    <row r="55" spans="1:11" s="397" customFormat="1" ht="38.25">
      <c r="A55" s="81">
        <f>SUM(A53,1)</f>
        <v>6</v>
      </c>
      <c r="B55" s="53"/>
      <c r="C55" s="54" t="s">
        <v>405</v>
      </c>
      <c r="D55" s="55">
        <v>18.2</v>
      </c>
      <c r="E55" s="53" t="s">
        <v>299</v>
      </c>
      <c r="F55" s="327"/>
      <c r="G55" s="190">
        <f t="shared" si="1"/>
        <v>0</v>
      </c>
      <c r="H55" s="190"/>
      <c r="I55" s="416"/>
      <c r="K55" s="405">
        <v>18.2</v>
      </c>
    </row>
    <row r="56" spans="1:11" s="397" customFormat="1" ht="12.75">
      <c r="A56" s="81"/>
      <c r="B56" s="53"/>
      <c r="C56" s="54"/>
      <c r="D56" s="55"/>
      <c r="E56" s="53"/>
      <c r="F56" s="327"/>
      <c r="G56" s="190"/>
      <c r="H56" s="190"/>
      <c r="I56" s="416"/>
      <c r="K56" s="405"/>
    </row>
    <row r="57" spans="1:11" s="397" customFormat="1" ht="63.75">
      <c r="A57" s="81">
        <f>SUM(A55,1)</f>
        <v>7</v>
      </c>
      <c r="B57" s="53"/>
      <c r="C57" s="54" t="s">
        <v>406</v>
      </c>
      <c r="D57" s="55">
        <v>1</v>
      </c>
      <c r="E57" s="53" t="s">
        <v>294</v>
      </c>
      <c r="F57" s="327"/>
      <c r="G57" s="190">
        <f t="shared" si="1"/>
        <v>0</v>
      </c>
      <c r="H57" s="190"/>
      <c r="I57" s="416"/>
      <c r="K57" s="405" t="s">
        <v>210</v>
      </c>
    </row>
    <row r="58" spans="1:11" s="397" customFormat="1" ht="12.75">
      <c r="A58" s="81"/>
      <c r="B58" s="53"/>
      <c r="C58" s="54"/>
      <c r="D58" s="55"/>
      <c r="E58" s="53"/>
      <c r="F58" s="327"/>
      <c r="G58" s="190"/>
      <c r="H58" s="190"/>
      <c r="I58" s="416"/>
      <c r="K58" s="405"/>
    </row>
    <row r="59" spans="1:11" s="397" customFormat="1" ht="63.75">
      <c r="A59" s="81">
        <f>SUM(A57,1)</f>
        <v>8</v>
      </c>
      <c r="B59" s="53"/>
      <c r="C59" s="54" t="s">
        <v>407</v>
      </c>
      <c r="D59" s="55">
        <v>2</v>
      </c>
      <c r="E59" s="53" t="s">
        <v>294</v>
      </c>
      <c r="F59" s="327"/>
      <c r="G59" s="190">
        <f t="shared" si="1"/>
        <v>0</v>
      </c>
      <c r="H59" s="190"/>
      <c r="I59" s="416"/>
      <c r="K59" s="405" t="s">
        <v>210</v>
      </c>
    </row>
    <row r="60" spans="1:11" s="397" customFormat="1" ht="12.75">
      <c r="A60" s="81"/>
      <c r="B60" s="53"/>
      <c r="C60" s="54"/>
      <c r="D60" s="55"/>
      <c r="E60" s="53"/>
      <c r="F60" s="327"/>
      <c r="G60" s="190"/>
      <c r="H60" s="190"/>
      <c r="I60" s="416"/>
      <c r="K60" s="405"/>
    </row>
    <row r="61" spans="1:11" s="397" customFormat="1" ht="63.75">
      <c r="A61" s="81">
        <f>SUM(A59,1)</f>
        <v>9</v>
      </c>
      <c r="B61" s="53"/>
      <c r="C61" s="54" t="s">
        <v>408</v>
      </c>
      <c r="D61" s="55">
        <v>20</v>
      </c>
      <c r="E61" s="53" t="s">
        <v>294</v>
      </c>
      <c r="F61" s="327"/>
      <c r="G61" s="190">
        <f t="shared" si="1"/>
        <v>0</v>
      </c>
      <c r="H61" s="190"/>
      <c r="I61" s="416"/>
      <c r="K61" s="405" t="s">
        <v>210</v>
      </c>
    </row>
    <row r="62" spans="1:11" s="397" customFormat="1" ht="12.75">
      <c r="A62" s="81"/>
      <c r="B62" s="53"/>
      <c r="C62" s="54"/>
      <c r="D62" s="55"/>
      <c r="E62" s="53"/>
      <c r="F62" s="327"/>
      <c r="G62" s="190"/>
      <c r="H62" s="190"/>
      <c r="I62" s="416"/>
      <c r="K62" s="405"/>
    </row>
    <row r="63" spans="1:11" s="397" customFormat="1" ht="63.75">
      <c r="A63" s="81">
        <f>SUM(A61,1)</f>
        <v>10</v>
      </c>
      <c r="B63" s="53"/>
      <c r="C63" s="54" t="s">
        <v>409</v>
      </c>
      <c r="D63" s="55">
        <v>2</v>
      </c>
      <c r="E63" s="53" t="s">
        <v>294</v>
      </c>
      <c r="F63" s="327"/>
      <c r="G63" s="190">
        <f t="shared" si="1"/>
        <v>0</v>
      </c>
      <c r="H63" s="190"/>
      <c r="I63" s="416"/>
      <c r="K63" s="405" t="s">
        <v>210</v>
      </c>
    </row>
    <row r="64" spans="1:11" s="397" customFormat="1" ht="12.75">
      <c r="A64" s="81"/>
      <c r="B64" s="53"/>
      <c r="C64" s="54"/>
      <c r="D64" s="55"/>
      <c r="E64" s="53"/>
      <c r="F64" s="327"/>
      <c r="G64" s="190"/>
      <c r="H64" s="190"/>
      <c r="I64" s="416"/>
      <c r="K64" s="405"/>
    </row>
    <row r="65" spans="1:11" s="397" customFormat="1" ht="63.75">
      <c r="A65" s="81">
        <f>SUM(A63,1)</f>
        <v>11</v>
      </c>
      <c r="B65" s="53"/>
      <c r="C65" s="54" t="s">
        <v>410</v>
      </c>
      <c r="D65" s="55">
        <v>1</v>
      </c>
      <c r="E65" s="53" t="s">
        <v>294</v>
      </c>
      <c r="F65" s="327"/>
      <c r="G65" s="190">
        <f t="shared" si="1"/>
        <v>0</v>
      </c>
      <c r="H65" s="190"/>
      <c r="I65" s="416"/>
      <c r="K65" s="405" t="s">
        <v>210</v>
      </c>
    </row>
    <row r="66" spans="1:9" ht="12.75">
      <c r="A66" s="81"/>
      <c r="B66" s="53"/>
      <c r="C66" s="54"/>
      <c r="D66" s="55"/>
      <c r="E66" s="53"/>
      <c r="F66" s="327"/>
      <c r="G66" s="190"/>
      <c r="H66" s="190"/>
      <c r="I66" s="416"/>
    </row>
    <row r="67" spans="1:11" s="397" customFormat="1" ht="63.75">
      <c r="A67" s="81">
        <f>SUM(A65,1)</f>
        <v>12</v>
      </c>
      <c r="B67" s="53"/>
      <c r="C67" s="54" t="s">
        <v>411</v>
      </c>
      <c r="D67" s="55">
        <v>6</v>
      </c>
      <c r="E67" s="53" t="s">
        <v>294</v>
      </c>
      <c r="F67" s="327"/>
      <c r="G67" s="190">
        <f t="shared" si="1"/>
        <v>0</v>
      </c>
      <c r="H67" s="190"/>
      <c r="I67" s="416"/>
      <c r="K67" s="405" t="s">
        <v>203</v>
      </c>
    </row>
    <row r="68" spans="1:11" s="397" customFormat="1" ht="12.75">
      <c r="A68" s="81"/>
      <c r="B68" s="53"/>
      <c r="C68" s="54"/>
      <c r="D68" s="55"/>
      <c r="E68" s="53"/>
      <c r="F68" s="327"/>
      <c r="G68" s="190"/>
      <c r="H68" s="190"/>
      <c r="I68" s="416"/>
      <c r="K68" s="405"/>
    </row>
    <row r="69" spans="1:11" s="397" customFormat="1" ht="63.75">
      <c r="A69" s="81">
        <f>SUM(A67,1)</f>
        <v>13</v>
      </c>
      <c r="B69" s="53"/>
      <c r="C69" s="54" t="s">
        <v>412</v>
      </c>
      <c r="D69" s="55">
        <v>1</v>
      </c>
      <c r="E69" s="53" t="s">
        <v>294</v>
      </c>
      <c r="F69" s="327"/>
      <c r="G69" s="190">
        <f t="shared" si="1"/>
        <v>0</v>
      </c>
      <c r="H69" s="190"/>
      <c r="I69" s="416"/>
      <c r="K69" s="405" t="s">
        <v>210</v>
      </c>
    </row>
    <row r="70" spans="1:11" s="397" customFormat="1" ht="12.75">
      <c r="A70" s="81"/>
      <c r="B70" s="53"/>
      <c r="C70" s="54"/>
      <c r="D70" s="55"/>
      <c r="E70" s="53"/>
      <c r="F70" s="327"/>
      <c r="G70" s="190"/>
      <c r="H70" s="190"/>
      <c r="I70" s="416"/>
      <c r="K70" s="405"/>
    </row>
    <row r="71" spans="1:11" s="397" customFormat="1" ht="63.75">
      <c r="A71" s="81">
        <f>SUM(A69,1)</f>
        <v>14</v>
      </c>
      <c r="B71" s="53"/>
      <c r="C71" s="54" t="s">
        <v>413</v>
      </c>
      <c r="D71" s="55">
        <v>1</v>
      </c>
      <c r="E71" s="53" t="s">
        <v>294</v>
      </c>
      <c r="F71" s="327"/>
      <c r="G71" s="190">
        <f t="shared" si="1"/>
        <v>0</v>
      </c>
      <c r="H71" s="190"/>
      <c r="I71" s="416"/>
      <c r="K71" s="405" t="s">
        <v>210</v>
      </c>
    </row>
    <row r="72" spans="1:11" s="397" customFormat="1" ht="12.75">
      <c r="A72" s="81"/>
      <c r="B72" s="53"/>
      <c r="C72" s="54"/>
      <c r="D72" s="55"/>
      <c r="E72" s="53"/>
      <c r="F72" s="327"/>
      <c r="G72" s="190"/>
      <c r="H72" s="190"/>
      <c r="I72" s="416"/>
      <c r="K72" s="405"/>
    </row>
    <row r="73" spans="1:11" s="397" customFormat="1" ht="63.75">
      <c r="A73" s="81">
        <f>SUM(A71,1)</f>
        <v>15</v>
      </c>
      <c r="B73" s="53"/>
      <c r="C73" s="54" t="s">
        <v>414</v>
      </c>
      <c r="D73" s="55">
        <v>0</v>
      </c>
      <c r="E73" s="53" t="s">
        <v>294</v>
      </c>
      <c r="F73" s="327"/>
      <c r="G73" s="190">
        <f t="shared" si="1"/>
        <v>0</v>
      </c>
      <c r="H73" s="190"/>
      <c r="I73" s="416"/>
      <c r="K73" s="405" t="s">
        <v>210</v>
      </c>
    </row>
    <row r="74" spans="1:11" s="397" customFormat="1" ht="12.75">
      <c r="A74" s="81"/>
      <c r="B74" s="53"/>
      <c r="C74" s="54"/>
      <c r="D74" s="55"/>
      <c r="E74" s="53"/>
      <c r="F74" s="327"/>
      <c r="G74" s="190"/>
      <c r="H74" s="190"/>
      <c r="I74" s="416"/>
      <c r="K74" s="405"/>
    </row>
    <row r="75" spans="1:11" s="397" customFormat="1" ht="63.75">
      <c r="A75" s="81">
        <v>18</v>
      </c>
      <c r="B75" s="53"/>
      <c r="C75" s="54" t="s">
        <v>415</v>
      </c>
      <c r="D75" s="55">
        <v>5</v>
      </c>
      <c r="E75" s="53" t="s">
        <v>294</v>
      </c>
      <c r="F75" s="327"/>
      <c r="G75" s="190">
        <f t="shared" si="1"/>
        <v>0</v>
      </c>
      <c r="H75" s="190"/>
      <c r="I75" s="416"/>
      <c r="K75" s="405" t="s">
        <v>210</v>
      </c>
    </row>
    <row r="76" spans="1:9" ht="12.75">
      <c r="A76" s="81"/>
      <c r="B76" s="53"/>
      <c r="C76" s="54"/>
      <c r="D76" s="55"/>
      <c r="E76" s="53"/>
      <c r="F76" s="327"/>
      <c r="G76" s="190"/>
      <c r="H76" s="190"/>
      <c r="I76" s="416"/>
    </row>
    <row r="77" spans="1:11" s="397" customFormat="1" ht="63.75">
      <c r="A77" s="81">
        <f>SUM(A75,1)</f>
        <v>19</v>
      </c>
      <c r="B77" s="53"/>
      <c r="C77" s="54" t="s">
        <v>416</v>
      </c>
      <c r="D77" s="55">
        <v>9</v>
      </c>
      <c r="E77" s="53" t="s">
        <v>294</v>
      </c>
      <c r="F77" s="327"/>
      <c r="G77" s="190">
        <f t="shared" si="1"/>
        <v>0</v>
      </c>
      <c r="H77" s="190"/>
      <c r="I77" s="416"/>
      <c r="K77" s="405" t="s">
        <v>210</v>
      </c>
    </row>
    <row r="78" spans="1:11" s="397" customFormat="1" ht="12.75">
      <c r="A78" s="81"/>
      <c r="B78" s="53"/>
      <c r="C78" s="54"/>
      <c r="D78" s="55"/>
      <c r="E78" s="53"/>
      <c r="F78" s="327"/>
      <c r="G78" s="190"/>
      <c r="H78" s="190"/>
      <c r="I78" s="416"/>
      <c r="K78" s="405"/>
    </row>
    <row r="79" spans="1:11" s="397" customFormat="1" ht="63.75">
      <c r="A79" s="81">
        <f>SUM(A77,1)</f>
        <v>20</v>
      </c>
      <c r="B79" s="53"/>
      <c r="C79" s="54" t="s">
        <v>417</v>
      </c>
      <c r="D79" s="55">
        <v>1</v>
      </c>
      <c r="E79" s="53" t="s">
        <v>294</v>
      </c>
      <c r="F79" s="327"/>
      <c r="G79" s="190">
        <f t="shared" si="1"/>
        <v>0</v>
      </c>
      <c r="H79" s="190"/>
      <c r="I79" s="416"/>
      <c r="K79" s="405"/>
    </row>
    <row r="80" spans="1:11" s="397" customFormat="1" ht="12.75">
      <c r="A80" s="81"/>
      <c r="B80" s="53"/>
      <c r="C80" s="54"/>
      <c r="D80" s="55"/>
      <c r="E80" s="53"/>
      <c r="F80" s="327"/>
      <c r="G80" s="190"/>
      <c r="H80" s="190"/>
      <c r="I80" s="416"/>
      <c r="K80" s="405"/>
    </row>
    <row r="81" spans="1:11" s="397" customFormat="1" ht="63.75">
      <c r="A81" s="81">
        <f>SUM(A79,1)</f>
        <v>21</v>
      </c>
      <c r="B81" s="53"/>
      <c r="C81" s="54" t="s">
        <v>418</v>
      </c>
      <c r="D81" s="55">
        <v>1</v>
      </c>
      <c r="E81" s="53" t="s">
        <v>294</v>
      </c>
      <c r="F81" s="327"/>
      <c r="G81" s="190">
        <f t="shared" si="1"/>
        <v>0</v>
      </c>
      <c r="H81" s="190"/>
      <c r="I81" s="416"/>
      <c r="K81" s="405"/>
    </row>
    <row r="82" spans="1:9" ht="12.75">
      <c r="A82" s="81"/>
      <c r="B82" s="53"/>
      <c r="C82" s="54"/>
      <c r="D82" s="55"/>
      <c r="E82" s="53"/>
      <c r="F82" s="327"/>
      <c r="G82" s="190"/>
      <c r="H82" s="190"/>
      <c r="I82" s="416"/>
    </row>
    <row r="83" spans="1:11" s="397" customFormat="1" ht="64.5">
      <c r="A83" s="81">
        <v>21</v>
      </c>
      <c r="B83" s="53"/>
      <c r="C83" s="54" t="s">
        <v>420</v>
      </c>
      <c r="D83" s="55">
        <v>13</v>
      </c>
      <c r="E83" s="53" t="s">
        <v>294</v>
      </c>
      <c r="F83" s="327"/>
      <c r="G83" s="190">
        <f t="shared" si="1"/>
        <v>0</v>
      </c>
      <c r="H83" s="190"/>
      <c r="I83" s="416"/>
      <c r="K83" s="405" t="s">
        <v>210</v>
      </c>
    </row>
    <row r="84" spans="1:11" s="397" customFormat="1" ht="12.75">
      <c r="A84" s="81"/>
      <c r="B84" s="53"/>
      <c r="C84" s="54"/>
      <c r="D84" s="55"/>
      <c r="E84" s="53"/>
      <c r="F84" s="327"/>
      <c r="G84" s="190"/>
      <c r="H84" s="190"/>
      <c r="I84" s="416"/>
      <c r="K84" s="405"/>
    </row>
    <row r="85" spans="1:11" s="397" customFormat="1" ht="64.5">
      <c r="A85" s="81">
        <f>SUM(A83,1)</f>
        <v>22</v>
      </c>
      <c r="B85" s="53"/>
      <c r="C85" s="54" t="s">
        <v>419</v>
      </c>
      <c r="D85" s="55">
        <v>27</v>
      </c>
      <c r="E85" s="53" t="s">
        <v>294</v>
      </c>
      <c r="F85" s="327"/>
      <c r="G85" s="190">
        <f t="shared" si="1"/>
        <v>0</v>
      </c>
      <c r="H85" s="190"/>
      <c r="I85" s="416"/>
      <c r="K85" s="405" t="s">
        <v>210</v>
      </c>
    </row>
    <row r="86" spans="1:9" ht="12.75">
      <c r="A86" s="81"/>
      <c r="B86" s="53"/>
      <c r="C86" s="54"/>
      <c r="D86" s="55"/>
      <c r="E86" s="53"/>
      <c r="F86" s="327"/>
      <c r="G86" s="190"/>
      <c r="H86" s="190"/>
      <c r="I86" s="416"/>
    </row>
    <row r="87" spans="1:11" ht="64.5">
      <c r="A87" s="81">
        <f>SUM(A85,1)</f>
        <v>23</v>
      </c>
      <c r="B87" s="53"/>
      <c r="C87" s="54" t="s">
        <v>421</v>
      </c>
      <c r="D87" s="55">
        <v>21</v>
      </c>
      <c r="E87" s="53" t="s">
        <v>294</v>
      </c>
      <c r="F87" s="327"/>
      <c r="G87" s="190">
        <f t="shared" si="1"/>
        <v>0</v>
      </c>
      <c r="H87" s="190"/>
      <c r="I87" s="416"/>
      <c r="K87" s="405" t="s">
        <v>210</v>
      </c>
    </row>
    <row r="88" spans="1:9" ht="12.75">
      <c r="A88" s="81"/>
      <c r="B88" s="53"/>
      <c r="C88" s="54"/>
      <c r="D88" s="55"/>
      <c r="E88" s="53"/>
      <c r="F88" s="327"/>
      <c r="G88" s="190"/>
      <c r="H88" s="190"/>
      <c r="I88" s="416"/>
    </row>
    <row r="89" spans="1:11" s="397" customFormat="1" ht="77.25">
      <c r="A89" s="81">
        <f>SUM(A87,1)</f>
        <v>24</v>
      </c>
      <c r="B89" s="53"/>
      <c r="C89" s="54" t="s">
        <v>422</v>
      </c>
      <c r="D89" s="55">
        <v>4</v>
      </c>
      <c r="E89" s="53" t="s">
        <v>294</v>
      </c>
      <c r="F89" s="327"/>
      <c r="G89" s="190">
        <f t="shared" si="1"/>
        <v>0</v>
      </c>
      <c r="H89" s="190"/>
      <c r="I89" s="416"/>
      <c r="K89" s="405" t="s">
        <v>210</v>
      </c>
    </row>
    <row r="90" spans="1:11" s="397" customFormat="1" ht="12.75">
      <c r="A90" s="81"/>
      <c r="B90" s="53"/>
      <c r="C90" s="54"/>
      <c r="D90" s="55"/>
      <c r="E90" s="53"/>
      <c r="F90" s="327"/>
      <c r="G90" s="190"/>
      <c r="H90" s="190"/>
      <c r="I90" s="416"/>
      <c r="K90" s="405"/>
    </row>
    <row r="91" spans="1:11" s="397" customFormat="1" ht="51">
      <c r="A91" s="81">
        <f>SUM(A89,1)</f>
        <v>25</v>
      </c>
      <c r="B91" s="53"/>
      <c r="C91" s="54" t="s">
        <v>423</v>
      </c>
      <c r="D91" s="55">
        <v>7</v>
      </c>
      <c r="E91" s="53" t="s">
        <v>310</v>
      </c>
      <c r="F91" s="190"/>
      <c r="G91" s="190">
        <f t="shared" si="1"/>
        <v>0</v>
      </c>
      <c r="H91" s="190"/>
      <c r="I91" s="416"/>
      <c r="K91" s="405"/>
    </row>
    <row r="92" spans="1:11" s="397" customFormat="1" ht="12.75">
      <c r="A92" s="81"/>
      <c r="B92" s="53"/>
      <c r="C92" s="54"/>
      <c r="D92" s="55"/>
      <c r="E92" s="53"/>
      <c r="F92" s="327"/>
      <c r="G92" s="190"/>
      <c r="H92" s="190"/>
      <c r="I92" s="416"/>
      <c r="K92" s="405"/>
    </row>
    <row r="93" spans="1:11" s="397" customFormat="1" ht="38.25">
      <c r="A93" s="81">
        <f>SUM(A91,1)</f>
        <v>26</v>
      </c>
      <c r="B93" s="53"/>
      <c r="C93" s="54" t="s">
        <v>424</v>
      </c>
      <c r="D93" s="55">
        <v>3</v>
      </c>
      <c r="E93" s="53" t="s">
        <v>294</v>
      </c>
      <c r="F93" s="327"/>
      <c r="G93" s="190">
        <f t="shared" si="1"/>
        <v>0</v>
      </c>
      <c r="H93" s="190"/>
      <c r="I93" s="416"/>
      <c r="K93" s="405" t="s">
        <v>204</v>
      </c>
    </row>
    <row r="94" spans="1:11" s="397" customFormat="1" ht="12.75">
      <c r="A94" s="81"/>
      <c r="B94" s="53"/>
      <c r="C94" s="54"/>
      <c r="D94" s="55"/>
      <c r="E94" s="53"/>
      <c r="F94" s="327"/>
      <c r="G94" s="190"/>
      <c r="H94" s="190"/>
      <c r="I94" s="416"/>
      <c r="K94" s="405"/>
    </row>
    <row r="95" spans="1:11" s="397" customFormat="1" ht="38.25">
      <c r="A95" s="81">
        <f>SUM(A93,1)</f>
        <v>27</v>
      </c>
      <c r="B95" s="53"/>
      <c r="C95" s="54" t="s">
        <v>425</v>
      </c>
      <c r="D95" s="55">
        <v>12</v>
      </c>
      <c r="E95" s="53" t="s">
        <v>299</v>
      </c>
      <c r="F95" s="327"/>
      <c r="G95" s="190">
        <f t="shared" si="1"/>
        <v>0</v>
      </c>
      <c r="H95" s="190"/>
      <c r="I95" s="416"/>
      <c r="K95" s="405"/>
    </row>
    <row r="96" spans="1:9" ht="12.75">
      <c r="A96" s="81"/>
      <c r="B96" s="53"/>
      <c r="C96" s="54"/>
      <c r="D96" s="55"/>
      <c r="E96" s="53"/>
      <c r="F96" s="327"/>
      <c r="G96" s="190"/>
      <c r="H96" s="190"/>
      <c r="I96" s="416"/>
    </row>
    <row r="97" spans="1:9" ht="89.25">
      <c r="A97" s="81">
        <f>SUM(A95,1)</f>
        <v>28</v>
      </c>
      <c r="B97" s="53"/>
      <c r="C97" s="54" t="s">
        <v>426</v>
      </c>
      <c r="D97" s="55">
        <v>66</v>
      </c>
      <c r="E97" s="53" t="s">
        <v>299</v>
      </c>
      <c r="F97" s="327"/>
      <c r="G97" s="190">
        <f t="shared" si="1"/>
        <v>0</v>
      </c>
      <c r="H97" s="190"/>
      <c r="I97" s="416"/>
    </row>
    <row r="98" spans="1:9" ht="12.75">
      <c r="A98" s="81"/>
      <c r="B98" s="53"/>
      <c r="C98" s="54"/>
      <c r="D98" s="55"/>
      <c r="E98" s="53"/>
      <c r="F98" s="327"/>
      <c r="G98" s="190"/>
      <c r="H98" s="190"/>
      <c r="I98" s="416"/>
    </row>
    <row r="99" spans="1:11" s="397" customFormat="1" ht="89.25">
      <c r="A99" s="81">
        <f>SUM(A97,1)</f>
        <v>29</v>
      </c>
      <c r="B99" s="53"/>
      <c r="C99" s="54" t="s">
        <v>427</v>
      </c>
      <c r="D99" s="55">
        <v>14</v>
      </c>
      <c r="E99" s="53" t="s">
        <v>299</v>
      </c>
      <c r="F99" s="327"/>
      <c r="G99" s="190">
        <f t="shared" si="1"/>
        <v>0</v>
      </c>
      <c r="H99" s="190"/>
      <c r="I99" s="416"/>
      <c r="K99" s="405"/>
    </row>
    <row r="100" spans="1:11" s="397" customFormat="1" ht="12.75">
      <c r="A100" s="81"/>
      <c r="B100" s="53"/>
      <c r="C100" s="54"/>
      <c r="D100" s="55"/>
      <c r="E100" s="53"/>
      <c r="F100" s="327"/>
      <c r="G100" s="190"/>
      <c r="H100" s="188"/>
      <c r="I100" s="421"/>
      <c r="K100" s="405"/>
    </row>
    <row r="101" spans="1:11" s="397" customFormat="1" ht="89.25">
      <c r="A101" s="81">
        <f>SUM(A99,1)</f>
        <v>30</v>
      </c>
      <c r="B101" s="53"/>
      <c r="C101" s="54" t="s">
        <v>428</v>
      </c>
      <c r="D101" s="55">
        <v>8</v>
      </c>
      <c r="E101" s="53" t="s">
        <v>299</v>
      </c>
      <c r="F101" s="327"/>
      <c r="G101" s="190">
        <f>D101*F101</f>
        <v>0</v>
      </c>
      <c r="H101" s="188"/>
      <c r="I101" s="421"/>
      <c r="K101" s="405"/>
    </row>
    <row r="102" spans="1:11" s="397" customFormat="1" ht="12.75">
      <c r="A102" s="81"/>
      <c r="B102" s="53"/>
      <c r="C102" s="54"/>
      <c r="D102" s="55"/>
      <c r="E102" s="53"/>
      <c r="F102" s="327"/>
      <c r="G102" s="190"/>
      <c r="H102" s="188"/>
      <c r="I102" s="421"/>
      <c r="K102" s="405"/>
    </row>
    <row r="103" spans="1:11" s="397" customFormat="1" ht="89.25">
      <c r="A103" s="81">
        <f>SUM(A101,1)</f>
        <v>31</v>
      </c>
      <c r="B103" s="53"/>
      <c r="C103" s="54" t="s">
        <v>429</v>
      </c>
      <c r="D103" s="55">
        <v>6</v>
      </c>
      <c r="E103" s="53" t="s">
        <v>299</v>
      </c>
      <c r="F103" s="327"/>
      <c r="G103" s="190">
        <f>D103*F103</f>
        <v>0</v>
      </c>
      <c r="H103" s="188"/>
      <c r="I103" s="421"/>
      <c r="K103" s="405"/>
    </row>
    <row r="104" spans="1:11" s="397" customFormat="1" ht="12.75">
      <c r="A104" s="81"/>
      <c r="B104" s="53"/>
      <c r="C104" s="54"/>
      <c r="D104" s="55"/>
      <c r="E104" s="53"/>
      <c r="F104" s="327"/>
      <c r="G104" s="190"/>
      <c r="H104" s="188"/>
      <c r="I104" s="421"/>
      <c r="K104" s="405"/>
    </row>
    <row r="105" spans="1:11" s="397" customFormat="1" ht="89.25">
      <c r="A105" s="81">
        <f>SUM(A103,1)</f>
        <v>32</v>
      </c>
      <c r="B105" s="53"/>
      <c r="C105" s="54" t="s">
        <v>430</v>
      </c>
      <c r="D105" s="55">
        <v>6</v>
      </c>
      <c r="E105" s="53" t="s">
        <v>299</v>
      </c>
      <c r="F105" s="327"/>
      <c r="G105" s="190">
        <f>D105*F105</f>
        <v>0</v>
      </c>
      <c r="H105" s="188"/>
      <c r="I105" s="421"/>
      <c r="K105" s="405"/>
    </row>
    <row r="106" spans="1:9" ht="12.75">
      <c r="A106" s="81"/>
      <c r="B106" s="53"/>
      <c r="C106" s="54"/>
      <c r="D106" s="55"/>
      <c r="E106" s="53"/>
      <c r="F106" s="327"/>
      <c r="G106" s="190"/>
      <c r="H106" s="188"/>
      <c r="I106" s="421"/>
    </row>
    <row r="107" spans="1:11" s="397" customFormat="1" ht="51">
      <c r="A107" s="81">
        <v>33</v>
      </c>
      <c r="B107" s="53"/>
      <c r="C107" s="54" t="s">
        <v>431</v>
      </c>
      <c r="D107" s="55">
        <v>11</v>
      </c>
      <c r="E107" s="53" t="s">
        <v>299</v>
      </c>
      <c r="F107" s="327"/>
      <c r="G107" s="190">
        <f>D107*F107</f>
        <v>0</v>
      </c>
      <c r="H107" s="190"/>
      <c r="I107" s="416"/>
      <c r="K107" s="405"/>
    </row>
    <row r="108" spans="1:11" s="397" customFormat="1" ht="12.75">
      <c r="A108" s="81"/>
      <c r="B108" s="53"/>
      <c r="C108" s="54"/>
      <c r="D108" s="55"/>
      <c r="E108" s="53"/>
      <c r="F108" s="327"/>
      <c r="G108" s="190"/>
      <c r="H108" s="188"/>
      <c r="I108" s="421"/>
      <c r="K108" s="405"/>
    </row>
    <row r="109" spans="1:11" s="397" customFormat="1" ht="102">
      <c r="A109" s="81">
        <f>SUM(A107,1)</f>
        <v>34</v>
      </c>
      <c r="B109" s="53"/>
      <c r="C109" s="54" t="s">
        <v>441</v>
      </c>
      <c r="D109" s="55">
        <v>1</v>
      </c>
      <c r="E109" s="53" t="s">
        <v>294</v>
      </c>
      <c r="F109" s="327"/>
      <c r="G109" s="190">
        <f>D109*F109</f>
        <v>0</v>
      </c>
      <c r="H109" s="188"/>
      <c r="I109" s="421"/>
      <c r="K109" s="405"/>
    </row>
    <row r="110" spans="1:9" ht="12.75">
      <c r="A110" s="81"/>
      <c r="B110" s="53"/>
      <c r="C110" s="54"/>
      <c r="D110" s="55"/>
      <c r="E110" s="53"/>
      <c r="F110" s="327"/>
      <c r="G110" s="190"/>
      <c r="H110" s="188"/>
      <c r="I110" s="421"/>
    </row>
    <row r="111" spans="1:9" ht="38.25">
      <c r="A111" s="81">
        <f>SUM(A109,1)</f>
        <v>35</v>
      </c>
      <c r="B111" s="53"/>
      <c r="C111" s="54" t="s">
        <v>442</v>
      </c>
      <c r="D111" s="55">
        <v>10</v>
      </c>
      <c r="E111" s="53" t="s">
        <v>294</v>
      </c>
      <c r="F111" s="327"/>
      <c r="G111" s="190">
        <f>D111*F111</f>
        <v>0</v>
      </c>
      <c r="H111" s="188"/>
      <c r="I111" s="421"/>
    </row>
    <row r="112" spans="1:9" ht="12.75">
      <c r="A112" s="81"/>
      <c r="B112" s="53"/>
      <c r="D112" s="55"/>
      <c r="E112" s="53"/>
      <c r="F112" s="327"/>
      <c r="G112" s="190"/>
      <c r="H112" s="188"/>
      <c r="I112" s="421"/>
    </row>
    <row r="113" spans="1:9" ht="12.75">
      <c r="A113" s="81">
        <f>SUM(A111,1)</f>
        <v>36</v>
      </c>
      <c r="B113" s="53"/>
      <c r="C113" s="54" t="s">
        <v>443</v>
      </c>
      <c r="D113" s="55">
        <v>2</v>
      </c>
      <c r="E113" s="53" t="s">
        <v>294</v>
      </c>
      <c r="F113" s="188"/>
      <c r="G113" s="190">
        <f>D113*F113</f>
        <v>0</v>
      </c>
      <c r="H113" s="190"/>
      <c r="I113" s="416"/>
    </row>
    <row r="114" spans="1:9" ht="12.75">
      <c r="A114" s="81"/>
      <c r="B114" s="53"/>
      <c r="C114" s="54"/>
      <c r="D114" s="55"/>
      <c r="E114" s="53"/>
      <c r="F114" s="327"/>
      <c r="G114" s="190"/>
      <c r="H114" s="188"/>
      <c r="I114" s="421"/>
    </row>
    <row r="115" spans="1:9" ht="38.25">
      <c r="A115" s="81">
        <f>SUM(A113,1)</f>
        <v>37</v>
      </c>
      <c r="B115" s="53"/>
      <c r="C115" s="54" t="s">
        <v>444</v>
      </c>
      <c r="D115" s="55">
        <v>887</v>
      </c>
      <c r="E115" s="53" t="s">
        <v>299</v>
      </c>
      <c r="F115" s="190"/>
      <c r="G115" s="190">
        <f>D115*F115</f>
        <v>0</v>
      </c>
      <c r="H115" s="190"/>
      <c r="I115" s="416"/>
    </row>
    <row r="116" spans="1:9" ht="12.75">
      <c r="A116" s="81"/>
      <c r="B116" s="53"/>
      <c r="C116" s="54"/>
      <c r="D116" s="55"/>
      <c r="E116" s="53"/>
      <c r="F116" s="190"/>
      <c r="G116" s="190"/>
      <c r="H116" s="190"/>
      <c r="I116" s="416"/>
    </row>
    <row r="117" spans="1:30" ht="25.5">
      <c r="A117" s="81">
        <v>38</v>
      </c>
      <c r="B117" s="53"/>
      <c r="C117" s="54" t="s">
        <v>255</v>
      </c>
      <c r="D117" s="55">
        <v>2</v>
      </c>
      <c r="E117" s="53" t="s">
        <v>294</v>
      </c>
      <c r="F117" s="327"/>
      <c r="G117" s="190">
        <f>D117*F117</f>
        <v>0</v>
      </c>
      <c r="H117" s="188"/>
      <c r="I117" s="421"/>
      <c r="J117" s="55"/>
      <c r="K117" s="409"/>
      <c r="L117" s="365"/>
      <c r="M117" s="365"/>
      <c r="N117" s="365"/>
      <c r="O117" s="365"/>
      <c r="P117" s="365"/>
      <c r="Q117" s="365"/>
      <c r="R117" s="365"/>
      <c r="S117" s="365"/>
      <c r="T117" s="366"/>
      <c r="U117" s="367"/>
      <c r="V117" s="366"/>
      <c r="W117" s="366"/>
      <c r="X117" s="366"/>
      <c r="Y117" s="366"/>
      <c r="Z117" s="366"/>
      <c r="AA117" s="366"/>
      <c r="AB117" s="366"/>
      <c r="AC117" s="366"/>
      <c r="AD117" s="366"/>
    </row>
    <row r="118" spans="1:9" ht="12.75">
      <c r="A118" s="81"/>
      <c r="B118" s="53"/>
      <c r="C118" s="54"/>
      <c r="D118" s="55"/>
      <c r="E118" s="53"/>
      <c r="F118" s="85"/>
      <c r="G118" s="190"/>
      <c r="H118" s="188"/>
      <c r="I118" s="421"/>
    </row>
    <row r="119" spans="1:9" ht="127.5">
      <c r="A119" s="81"/>
      <c r="B119" s="53"/>
      <c r="C119" s="54" t="s">
        <v>445</v>
      </c>
      <c r="D119" s="55"/>
      <c r="E119" s="53"/>
      <c r="F119" s="85"/>
      <c r="G119" s="190"/>
      <c r="H119" s="190"/>
      <c r="I119" s="416"/>
    </row>
    <row r="120" spans="1:9" ht="12.75">
      <c r="A120" s="81"/>
      <c r="B120" s="53"/>
      <c r="C120" s="54"/>
      <c r="D120" s="55"/>
      <c r="E120" s="53"/>
      <c r="F120" s="55"/>
      <c r="G120" s="188"/>
      <c r="H120" s="188"/>
      <c r="I120" s="421"/>
    </row>
    <row r="121" spans="1:9" ht="14.25" thickBot="1">
      <c r="A121" s="197" t="s">
        <v>446</v>
      </c>
      <c r="B121" s="198"/>
      <c r="C121" s="199"/>
      <c r="D121" s="213"/>
      <c r="E121" s="201"/>
      <c r="F121" s="213"/>
      <c r="G121" s="202">
        <f>SUM(G45:G119)</f>
        <v>0</v>
      </c>
      <c r="H121" s="190"/>
      <c r="I121" s="417"/>
    </row>
    <row r="122" spans="1:9" ht="12.75">
      <c r="A122" s="179"/>
      <c r="B122" s="166"/>
      <c r="C122" s="167"/>
      <c r="D122" s="168"/>
      <c r="E122" s="171"/>
      <c r="F122" s="168"/>
      <c r="G122" s="324"/>
      <c r="H122" s="324"/>
      <c r="I122" s="414"/>
    </row>
    <row r="123" spans="1:9" ht="13.5">
      <c r="A123" s="331" t="s">
        <v>447</v>
      </c>
      <c r="B123" s="332"/>
      <c r="C123" s="300"/>
      <c r="D123" s="322"/>
      <c r="E123" s="299"/>
      <c r="F123" s="301"/>
      <c r="G123" s="301"/>
      <c r="H123" s="301"/>
      <c r="I123" s="422"/>
    </row>
    <row r="124" spans="1:9" ht="13.5" thickBot="1">
      <c r="A124" s="333"/>
      <c r="B124" s="334"/>
      <c r="C124" s="335"/>
      <c r="D124" s="336"/>
      <c r="E124" s="337"/>
      <c r="F124" s="338"/>
      <c r="G124" s="338"/>
      <c r="H124" s="175"/>
      <c r="I124" s="423"/>
    </row>
    <row r="125" spans="1:9" ht="13.5">
      <c r="A125" s="339" t="s">
        <v>282</v>
      </c>
      <c r="B125" s="340" t="s">
        <v>396</v>
      </c>
      <c r="C125" s="341" t="s">
        <v>283</v>
      </c>
      <c r="D125" s="342" t="s">
        <v>284</v>
      </c>
      <c r="E125" s="343" t="s">
        <v>285</v>
      </c>
      <c r="F125" s="185" t="s">
        <v>286</v>
      </c>
      <c r="G125" s="344" t="s">
        <v>287</v>
      </c>
      <c r="H125" s="386"/>
      <c r="I125" s="424"/>
    </row>
    <row r="126" spans="1:9" ht="12.75">
      <c r="A126" s="345"/>
      <c r="B126" s="57"/>
      <c r="C126" s="54"/>
      <c r="D126" s="168"/>
      <c r="E126" s="53"/>
      <c r="F126" s="170"/>
      <c r="G126" s="170"/>
      <c r="H126" s="170"/>
      <c r="I126" s="425"/>
    </row>
    <row r="127" spans="1:9" ht="38.25">
      <c r="A127" s="81">
        <v>1</v>
      </c>
      <c r="B127" s="345"/>
      <c r="C127" s="54" t="s">
        <v>448</v>
      </c>
      <c r="D127" s="79">
        <v>927</v>
      </c>
      <c r="E127" s="53" t="s">
        <v>299</v>
      </c>
      <c r="F127" s="188"/>
      <c r="G127" s="190">
        <f aca="true" t="shared" si="2" ref="G127:G135">D127*F127</f>
        <v>0</v>
      </c>
      <c r="H127" s="188"/>
      <c r="I127" s="421"/>
    </row>
    <row r="128" spans="1:9" ht="12.75">
      <c r="A128" s="81"/>
      <c r="B128" s="345"/>
      <c r="C128" s="54"/>
      <c r="D128" s="79"/>
      <c r="E128" s="53"/>
      <c r="F128" s="188"/>
      <c r="G128" s="190"/>
      <c r="H128" s="188"/>
      <c r="I128" s="421"/>
    </row>
    <row r="129" spans="1:11" ht="76.5">
      <c r="A129" s="81">
        <v>2</v>
      </c>
      <c r="B129" s="345"/>
      <c r="C129" s="54" t="s">
        <v>449</v>
      </c>
      <c r="D129" s="169">
        <v>495</v>
      </c>
      <c r="E129" s="53" t="s">
        <v>297</v>
      </c>
      <c r="F129" s="195"/>
      <c r="G129" s="190">
        <f t="shared" si="2"/>
        <v>0</v>
      </c>
      <c r="H129" s="188"/>
      <c r="I129" s="421"/>
      <c r="K129" s="405" t="s">
        <v>205</v>
      </c>
    </row>
    <row r="130" spans="1:9" ht="12.75">
      <c r="A130" s="81"/>
      <c r="B130" s="345"/>
      <c r="C130" s="54"/>
      <c r="D130" s="169"/>
      <c r="E130" s="53"/>
      <c r="F130" s="195"/>
      <c r="G130" s="190"/>
      <c r="H130" s="170"/>
      <c r="I130" s="425"/>
    </row>
    <row r="131" spans="1:9" ht="76.5">
      <c r="A131" s="81">
        <f>SUM(A129,1)</f>
        <v>3</v>
      </c>
      <c r="B131" s="345"/>
      <c r="C131" s="54" t="s">
        <v>450</v>
      </c>
      <c r="D131" s="169">
        <v>15</v>
      </c>
      <c r="E131" s="53" t="s">
        <v>297</v>
      </c>
      <c r="F131" s="195"/>
      <c r="G131" s="190">
        <f t="shared" si="2"/>
        <v>0</v>
      </c>
      <c r="H131" s="188"/>
      <c r="I131" s="421"/>
    </row>
    <row r="132" spans="1:9" ht="12.75">
      <c r="A132" s="81"/>
      <c r="B132" s="345"/>
      <c r="C132" s="54"/>
      <c r="D132" s="169"/>
      <c r="E132" s="53"/>
      <c r="F132" s="195"/>
      <c r="G132" s="190"/>
      <c r="H132" s="170"/>
      <c r="I132" s="425"/>
    </row>
    <row r="133" spans="1:9" ht="76.5">
      <c r="A133" s="81">
        <f>SUM(A131,1)</f>
        <v>4</v>
      </c>
      <c r="B133" s="345"/>
      <c r="C133" s="54" t="s">
        <v>451</v>
      </c>
      <c r="D133" s="169">
        <v>15</v>
      </c>
      <c r="E133" s="53" t="s">
        <v>297</v>
      </c>
      <c r="F133" s="195"/>
      <c r="G133" s="190">
        <f t="shared" si="2"/>
        <v>0</v>
      </c>
      <c r="H133" s="188"/>
      <c r="I133" s="421"/>
    </row>
    <row r="134" spans="1:9" ht="12.75">
      <c r="A134" s="81"/>
      <c r="B134" s="345"/>
      <c r="C134" s="54"/>
      <c r="D134" s="79"/>
      <c r="E134" s="53"/>
      <c r="F134" s="188"/>
      <c r="G134" s="190"/>
      <c r="H134" s="188"/>
      <c r="I134" s="421"/>
    </row>
    <row r="135" spans="1:9" ht="12.75">
      <c r="A135" s="81">
        <f>SUM(A133,1)</f>
        <v>5</v>
      </c>
      <c r="B135" s="53"/>
      <c r="C135" s="54" t="s">
        <v>452</v>
      </c>
      <c r="D135" s="55">
        <v>1</v>
      </c>
      <c r="E135" s="53" t="s">
        <v>208</v>
      </c>
      <c r="F135" s="190"/>
      <c r="G135" s="190">
        <f t="shared" si="2"/>
        <v>0</v>
      </c>
      <c r="H135" s="188"/>
      <c r="I135" s="421"/>
    </row>
    <row r="136" spans="1:9" ht="12.75">
      <c r="A136" s="81"/>
      <c r="B136" s="53"/>
      <c r="C136" s="54"/>
      <c r="D136" s="85"/>
      <c r="E136" s="346"/>
      <c r="F136" s="190"/>
      <c r="G136" s="190"/>
      <c r="H136" s="190"/>
      <c r="I136" s="416"/>
    </row>
    <row r="137" spans="1:9" ht="14.25" thickBot="1">
      <c r="A137" s="347" t="s">
        <v>453</v>
      </c>
      <c r="B137" s="348"/>
      <c r="C137" s="199"/>
      <c r="D137" s="349"/>
      <c r="E137" s="198"/>
      <c r="F137" s="350"/>
      <c r="G137" s="214">
        <f>SUM(G127:G136)</f>
        <v>0</v>
      </c>
      <c r="H137" s="188"/>
      <c r="I137" s="426"/>
    </row>
    <row r="138" spans="1:9" ht="12.75">
      <c r="A138" s="179"/>
      <c r="B138" s="166"/>
      <c r="C138" s="167"/>
      <c r="D138" s="168"/>
      <c r="E138" s="171"/>
      <c r="F138" s="168"/>
      <c r="G138" s="324"/>
      <c r="H138" s="352"/>
      <c r="I138" s="414"/>
    </row>
    <row r="139" spans="1:9" ht="12.75">
      <c r="A139" s="81"/>
      <c r="B139" s="53"/>
      <c r="C139" s="54"/>
      <c r="D139" s="55"/>
      <c r="E139" s="53"/>
      <c r="F139" s="55"/>
      <c r="G139" s="190"/>
      <c r="H139" s="190"/>
      <c r="I139" s="416"/>
    </row>
    <row r="140" spans="1:9" ht="15.75">
      <c r="A140" s="270" t="s">
        <v>454</v>
      </c>
      <c r="B140" s="271"/>
      <c r="C140" s="272"/>
      <c r="D140" s="273"/>
      <c r="E140" s="274"/>
      <c r="F140" s="273"/>
      <c r="G140" s="351"/>
      <c r="H140" s="321"/>
      <c r="I140" s="427"/>
    </row>
    <row r="141" spans="1:9" ht="13.5">
      <c r="A141" s="165"/>
      <c r="B141" s="166"/>
      <c r="C141" s="167"/>
      <c r="D141" s="168"/>
      <c r="E141" s="171"/>
      <c r="F141" s="168"/>
      <c r="G141" s="324"/>
      <c r="H141" s="324"/>
      <c r="I141" s="414"/>
    </row>
    <row r="142" spans="1:9" ht="12.75">
      <c r="A142" s="179"/>
      <c r="B142" s="166"/>
      <c r="C142" s="167"/>
      <c r="D142" s="168"/>
      <c r="E142" s="171"/>
      <c r="F142" s="168"/>
      <c r="G142" s="324"/>
      <c r="H142" s="324"/>
      <c r="I142" s="414"/>
    </row>
    <row r="143" spans="1:9" ht="12.75">
      <c r="A143" s="179"/>
      <c r="B143" s="166"/>
      <c r="C143" s="167"/>
      <c r="D143" s="168"/>
      <c r="E143" s="171"/>
      <c r="F143" s="168"/>
      <c r="G143" s="324"/>
      <c r="H143" s="324"/>
      <c r="I143" s="414"/>
    </row>
    <row r="144" spans="1:9" ht="13.5" thickBot="1">
      <c r="A144" s="279" t="s">
        <v>365</v>
      </c>
      <c r="B144" s="280"/>
      <c r="C144" s="281"/>
      <c r="D144" s="169"/>
      <c r="E144" s="196"/>
      <c r="F144" s="169"/>
      <c r="G144" s="283">
        <f>SUM(G7:G14)</f>
        <v>0</v>
      </c>
      <c r="H144" s="190"/>
      <c r="I144" s="416"/>
    </row>
    <row r="145" spans="1:9" ht="12.75">
      <c r="A145" s="279"/>
      <c r="B145" s="280"/>
      <c r="C145" s="281"/>
      <c r="D145" s="169"/>
      <c r="E145" s="196"/>
      <c r="F145" s="169"/>
      <c r="G145" s="352"/>
      <c r="H145" s="352"/>
      <c r="I145" s="428"/>
    </row>
    <row r="146" spans="1:9" ht="13.5" thickBot="1">
      <c r="A146" s="279" t="s">
        <v>366</v>
      </c>
      <c r="B146" s="280"/>
      <c r="C146" s="281"/>
      <c r="D146" s="169"/>
      <c r="E146" s="196"/>
      <c r="F146" s="169"/>
      <c r="G146" s="283">
        <f>SUM(G21:G38)</f>
        <v>0</v>
      </c>
      <c r="H146" s="190"/>
      <c r="I146" s="416"/>
    </row>
    <row r="147" spans="1:9" ht="12.75">
      <c r="A147" s="279"/>
      <c r="B147" s="280"/>
      <c r="C147" s="281"/>
      <c r="D147" s="169"/>
      <c r="E147" s="196"/>
      <c r="F147" s="169"/>
      <c r="G147" s="352"/>
      <c r="H147" s="352"/>
      <c r="I147" s="428"/>
    </row>
    <row r="148" spans="1:9" ht="13.5" thickBot="1">
      <c r="A148" s="279" t="s">
        <v>455</v>
      </c>
      <c r="B148" s="280"/>
      <c r="C148" s="281"/>
      <c r="D148" s="169"/>
      <c r="E148" s="196"/>
      <c r="F148" s="169"/>
      <c r="G148" s="283">
        <f>SUM(G45:G119)</f>
        <v>0</v>
      </c>
      <c r="H148" s="190"/>
      <c r="I148" s="416"/>
    </row>
    <row r="149" spans="1:9" ht="12.75">
      <c r="A149" s="279"/>
      <c r="B149" s="280"/>
      <c r="C149" s="281"/>
      <c r="D149" s="169"/>
      <c r="E149" s="196"/>
      <c r="F149" s="169"/>
      <c r="G149" s="352"/>
      <c r="H149" s="352"/>
      <c r="I149" s="428"/>
    </row>
    <row r="150" spans="1:9" ht="13.5" thickBot="1">
      <c r="A150" s="279" t="s">
        <v>456</v>
      </c>
      <c r="B150" s="280"/>
      <c r="C150" s="281"/>
      <c r="D150" s="169"/>
      <c r="E150" s="196"/>
      <c r="F150" s="169"/>
      <c r="G150" s="283">
        <f>SUM(G127:G136)</f>
        <v>0</v>
      </c>
      <c r="H150" s="190"/>
      <c r="I150" s="416"/>
    </row>
    <row r="151" spans="1:9" ht="12.75">
      <c r="A151" s="179"/>
      <c r="B151" s="166"/>
      <c r="C151" s="167"/>
      <c r="D151" s="168"/>
      <c r="E151" s="171"/>
      <c r="F151" s="168"/>
      <c r="G151" s="324"/>
      <c r="H151" s="324"/>
      <c r="I151" s="414"/>
    </row>
    <row r="152" spans="1:9" ht="16.5" thickBot="1">
      <c r="A152" s="270" t="s">
        <v>436</v>
      </c>
      <c r="B152" s="271"/>
      <c r="C152" s="272"/>
      <c r="D152" s="273"/>
      <c r="E152" s="274"/>
      <c r="F152" s="273"/>
      <c r="G152" s="287">
        <f>SUM(G144:G151)</f>
        <v>0</v>
      </c>
      <c r="H152" s="306"/>
      <c r="I152" s="429"/>
    </row>
    <row r="153" ht="12.75">
      <c r="H153" s="359"/>
    </row>
    <row r="154" spans="1:9" ht="14.25" thickBot="1">
      <c r="A154" s="165" t="s">
        <v>270</v>
      </c>
      <c r="B154" s="299"/>
      <c r="C154" s="300"/>
      <c r="D154" s="301"/>
      <c r="E154" s="299"/>
      <c r="F154" s="322"/>
      <c r="G154" s="283">
        <f>PRODUCT(G152,0.2)</f>
        <v>0</v>
      </c>
      <c r="H154" s="190"/>
      <c r="I154" s="416"/>
    </row>
    <row r="155" spans="1:9" ht="16.5" thickBot="1">
      <c r="A155" s="19"/>
      <c r="B155" s="20"/>
      <c r="C155" s="21"/>
      <c r="D155" s="22"/>
      <c r="E155" s="20"/>
      <c r="F155" s="353"/>
      <c r="G155" s="306"/>
      <c r="H155" s="306"/>
      <c r="I155" s="430"/>
    </row>
    <row r="156" spans="1:9" ht="18" thickBot="1">
      <c r="A156" s="309" t="s">
        <v>371</v>
      </c>
      <c r="B156" s="310"/>
      <c r="C156" s="311"/>
      <c r="D156" s="312"/>
      <c r="E156" s="313"/>
      <c r="F156" s="312"/>
      <c r="G156" s="314">
        <f>SUM(G152:G154)</f>
        <v>0</v>
      </c>
      <c r="H156" s="439"/>
      <c r="I156" s="431"/>
    </row>
  </sheetData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0"/>
  <sheetViews>
    <sheetView workbookViewId="0" topLeftCell="A1">
      <selection activeCell="N17" sqref="N17"/>
    </sheetView>
  </sheetViews>
  <sheetFormatPr defaultColWidth="9.140625" defaultRowHeight="12.75"/>
  <cols>
    <col min="1" max="1" width="6.00390625" style="0" customWidth="1"/>
    <col min="2" max="2" width="5.57421875" style="0" customWidth="1"/>
    <col min="3" max="3" width="30.8515625" style="0" customWidth="1"/>
    <col min="4" max="4" width="9.00390625" style="397" bestFit="1" customWidth="1"/>
    <col min="5" max="5" width="6.421875" style="0" bestFit="1" customWidth="1"/>
    <col min="6" max="6" width="10.7109375" style="0" bestFit="1" customWidth="1"/>
    <col min="7" max="7" width="19.28125" style="0" bestFit="1" customWidth="1"/>
    <col min="9" max="9" width="0" style="410" hidden="1" customWidth="1"/>
    <col min="10" max="11" width="0" style="0" hidden="1" customWidth="1"/>
    <col min="14" max="14" width="30.28125" style="0" customWidth="1"/>
  </cols>
  <sheetData>
    <row r="1" spans="1:5" ht="15.75">
      <c r="A1" s="145" t="s">
        <v>439</v>
      </c>
      <c r="B1" s="146"/>
      <c r="C1" s="147"/>
      <c r="D1" s="148"/>
      <c r="E1" s="149"/>
    </row>
    <row r="2" spans="1:7" ht="15.75">
      <c r="A2" s="157"/>
      <c r="B2" s="158"/>
      <c r="C2" s="159"/>
      <c r="D2" s="160"/>
      <c r="E2" s="161"/>
      <c r="F2" s="160"/>
      <c r="G2" s="321"/>
    </row>
    <row r="3" spans="1:7" ht="13.5">
      <c r="A3" s="165" t="s">
        <v>280</v>
      </c>
      <c r="B3" s="299"/>
      <c r="C3" s="300"/>
      <c r="D3" s="322"/>
      <c r="E3" s="299"/>
      <c r="F3" s="322"/>
      <c r="G3" s="323"/>
    </row>
    <row r="4" spans="1:7" ht="13.5" thickBot="1">
      <c r="A4" s="81"/>
      <c r="B4" s="166"/>
      <c r="C4" s="167"/>
      <c r="D4" s="168"/>
      <c r="E4" s="166"/>
      <c r="F4" s="168"/>
      <c r="G4" s="324"/>
    </row>
    <row r="5" spans="1:7" ht="15">
      <c r="A5" s="180" t="s">
        <v>282</v>
      </c>
      <c r="B5" s="181"/>
      <c r="C5" s="182" t="s">
        <v>283</v>
      </c>
      <c r="D5" s="185" t="s">
        <v>284</v>
      </c>
      <c r="E5" s="184" t="s">
        <v>285</v>
      </c>
      <c r="F5" s="185" t="s">
        <v>347</v>
      </c>
      <c r="G5" s="186" t="s">
        <v>287</v>
      </c>
    </row>
    <row r="6" spans="1:7" ht="13.5">
      <c r="A6" s="82"/>
      <c r="B6" s="68"/>
      <c r="C6" s="72"/>
      <c r="D6" s="79"/>
      <c r="E6" s="53"/>
      <c r="F6" s="79"/>
      <c r="G6" s="190"/>
    </row>
    <row r="7" spans="1:7" ht="25.5">
      <c r="A7" s="81">
        <v>1</v>
      </c>
      <c r="B7" s="53" t="s">
        <v>292</v>
      </c>
      <c r="C7" s="54" t="s">
        <v>457</v>
      </c>
      <c r="D7" s="79">
        <v>734</v>
      </c>
      <c r="E7" s="53" t="s">
        <v>299</v>
      </c>
      <c r="F7" s="190"/>
      <c r="G7" s="190">
        <f>D7*F7</f>
        <v>0</v>
      </c>
    </row>
    <row r="8" spans="1:7" ht="12.75">
      <c r="A8" s="81"/>
      <c r="B8" s="53"/>
      <c r="C8" s="54"/>
      <c r="D8" s="79"/>
      <c r="E8" s="53"/>
      <c r="F8" s="190"/>
      <c r="G8" s="190"/>
    </row>
    <row r="9" spans="1:7" ht="25.5">
      <c r="A9" s="81">
        <f>SUM(A7,1)</f>
        <v>2</v>
      </c>
      <c r="B9" s="53"/>
      <c r="C9" s="54" t="s">
        <v>293</v>
      </c>
      <c r="D9" s="79">
        <v>40</v>
      </c>
      <c r="E9" s="53" t="s">
        <v>294</v>
      </c>
      <c r="F9" s="190"/>
      <c r="G9" s="190">
        <f>D9*F9</f>
        <v>0</v>
      </c>
    </row>
    <row r="10" spans="1:7" ht="12.75">
      <c r="A10" s="81"/>
      <c r="B10" s="53"/>
      <c r="C10" s="54"/>
      <c r="D10" s="79"/>
      <c r="E10" s="53"/>
      <c r="F10" s="190"/>
      <c r="G10" s="190"/>
    </row>
    <row r="11" spans="1:7" ht="14.25" thickBot="1">
      <c r="A11" s="197" t="s">
        <v>301</v>
      </c>
      <c r="B11" s="198"/>
      <c r="C11" s="199"/>
      <c r="D11" s="200"/>
      <c r="E11" s="201"/>
      <c r="F11" s="200"/>
      <c r="G11" s="202">
        <f>SUM(G7:G10)</f>
        <v>0</v>
      </c>
    </row>
    <row r="12" spans="1:7" ht="12.75">
      <c r="A12" s="179"/>
      <c r="B12" s="166"/>
      <c r="C12" s="167"/>
      <c r="D12" s="168"/>
      <c r="E12" s="166"/>
      <c r="F12" s="168"/>
      <c r="G12" s="324"/>
    </row>
    <row r="13" spans="1:7" ht="13.5">
      <c r="A13" s="165" t="s">
        <v>302</v>
      </c>
      <c r="B13" s="166"/>
      <c r="C13" s="167"/>
      <c r="D13" s="168"/>
      <c r="E13" s="166"/>
      <c r="F13" s="168"/>
      <c r="G13" s="324"/>
    </row>
    <row r="14" spans="1:7" ht="13.5" thickBot="1">
      <c r="A14" s="179"/>
      <c r="B14" s="166"/>
      <c r="C14" s="167"/>
      <c r="D14" s="168"/>
      <c r="E14" s="166"/>
      <c r="F14" s="168"/>
      <c r="G14" s="324"/>
    </row>
    <row r="15" spans="1:7" ht="15">
      <c r="A15" s="180" t="s">
        <v>282</v>
      </c>
      <c r="B15" s="181" t="s">
        <v>396</v>
      </c>
      <c r="C15" s="182" t="s">
        <v>283</v>
      </c>
      <c r="D15" s="185" t="s">
        <v>284</v>
      </c>
      <c r="E15" s="184" t="s">
        <v>285</v>
      </c>
      <c r="F15" s="185" t="s">
        <v>347</v>
      </c>
      <c r="G15" s="186" t="s">
        <v>287</v>
      </c>
    </row>
    <row r="16" spans="1:7" ht="15">
      <c r="A16" s="35"/>
      <c r="B16" s="36"/>
      <c r="C16" s="47"/>
      <c r="D16" s="67"/>
      <c r="E16" s="68"/>
      <c r="F16" s="67"/>
      <c r="G16" s="330"/>
    </row>
    <row r="17" spans="1:7" ht="102">
      <c r="A17" s="81">
        <v>1</v>
      </c>
      <c r="B17" s="53"/>
      <c r="C17" s="436" t="s">
        <v>239</v>
      </c>
      <c r="D17" s="55">
        <v>700</v>
      </c>
      <c r="E17" s="53" t="s">
        <v>310</v>
      </c>
      <c r="F17" s="190"/>
      <c r="G17" s="190">
        <f aca="true" t="shared" si="0" ref="G17:G29">D17*F17</f>
        <v>0</v>
      </c>
    </row>
    <row r="18" spans="1:7" ht="12.75">
      <c r="A18" s="81"/>
      <c r="B18" s="53"/>
      <c r="C18" s="54"/>
      <c r="D18" s="55"/>
      <c r="E18" s="53"/>
      <c r="F18" s="190"/>
      <c r="G18" s="190"/>
    </row>
    <row r="19" spans="1:7" ht="76.5">
      <c r="A19" s="81">
        <f>SUM(A17,1)</f>
        <v>2</v>
      </c>
      <c r="B19" s="53"/>
      <c r="C19" s="442" t="s">
        <v>237</v>
      </c>
      <c r="D19" s="55">
        <v>90</v>
      </c>
      <c r="E19" s="53" t="s">
        <v>310</v>
      </c>
      <c r="F19" s="190"/>
      <c r="G19" s="190">
        <f t="shared" si="0"/>
        <v>0</v>
      </c>
    </row>
    <row r="20" spans="1:7" ht="12.75">
      <c r="A20" s="81"/>
      <c r="B20" s="53"/>
      <c r="C20" s="54"/>
      <c r="D20" s="55"/>
      <c r="E20" s="53"/>
      <c r="F20" s="190"/>
      <c r="G20" s="190"/>
    </row>
    <row r="21" spans="1:11" ht="38.25">
      <c r="A21" s="81">
        <f>SUM(A19,1)</f>
        <v>3</v>
      </c>
      <c r="B21" s="53"/>
      <c r="C21" s="442" t="s">
        <v>238</v>
      </c>
      <c r="D21" s="55">
        <v>40</v>
      </c>
      <c r="E21" s="53" t="s">
        <v>310</v>
      </c>
      <c r="F21" s="327"/>
      <c r="G21" s="190">
        <f>D21*F21</f>
        <v>0</v>
      </c>
      <c r="H21" s="190"/>
      <c r="I21" s="416"/>
      <c r="K21" s="405"/>
    </row>
    <row r="22" spans="1:7" ht="12.75">
      <c r="A22" s="81"/>
      <c r="B22" s="53"/>
      <c r="C22" s="54"/>
      <c r="D22" s="55"/>
      <c r="E22" s="53"/>
      <c r="F22" s="190"/>
      <c r="G22" s="190"/>
    </row>
    <row r="23" spans="1:7" ht="38.25">
      <c r="A23" s="81">
        <f>SUM(A19,1)</f>
        <v>3</v>
      </c>
      <c r="B23" s="57"/>
      <c r="C23" s="54" t="s">
        <v>227</v>
      </c>
      <c r="D23" s="79">
        <v>540</v>
      </c>
      <c r="E23" s="328" t="s">
        <v>310</v>
      </c>
      <c r="F23" s="190"/>
      <c r="G23" s="190">
        <f t="shared" si="0"/>
        <v>0</v>
      </c>
    </row>
    <row r="24" spans="1:7" ht="12.75">
      <c r="A24" s="81"/>
      <c r="B24" s="57"/>
      <c r="C24" s="54"/>
      <c r="D24" s="79"/>
      <c r="E24" s="328"/>
      <c r="F24" s="190"/>
      <c r="G24" s="190"/>
    </row>
    <row r="25" spans="1:7" ht="76.5">
      <c r="A25" s="81">
        <f>SUM(A23,1)</f>
        <v>4</v>
      </c>
      <c r="B25" s="53"/>
      <c r="C25" s="443" t="s">
        <v>351</v>
      </c>
      <c r="D25" s="79">
        <v>30</v>
      </c>
      <c r="E25" s="328" t="s">
        <v>297</v>
      </c>
      <c r="F25" s="190"/>
      <c r="G25" s="190">
        <f t="shared" si="0"/>
        <v>0</v>
      </c>
    </row>
    <row r="26" spans="1:7" ht="12.75">
      <c r="A26" s="81"/>
      <c r="B26" s="53"/>
      <c r="C26" s="212"/>
      <c r="D26" s="55"/>
      <c r="E26" s="53"/>
      <c r="F26" s="190"/>
      <c r="G26" s="190"/>
    </row>
    <row r="27" spans="1:7" ht="38.25">
      <c r="A27" s="81">
        <f>SUM(A25,1)</f>
        <v>5</v>
      </c>
      <c r="B27" s="53"/>
      <c r="C27" s="54" t="s">
        <v>399</v>
      </c>
      <c r="D27" s="79">
        <v>700</v>
      </c>
      <c r="E27" s="328" t="s">
        <v>310</v>
      </c>
      <c r="F27" s="190"/>
      <c r="G27" s="190">
        <f t="shared" si="0"/>
        <v>0</v>
      </c>
    </row>
    <row r="28" spans="1:7" ht="12.75">
      <c r="A28" s="81"/>
      <c r="B28" s="53"/>
      <c r="C28" s="54"/>
      <c r="D28" s="79"/>
      <c r="E28" s="328"/>
      <c r="F28" s="190"/>
      <c r="G28" s="190"/>
    </row>
    <row r="29" spans="1:11" ht="25.5">
      <c r="A29" s="81">
        <f>SUM(A27,1)</f>
        <v>6</v>
      </c>
      <c r="B29" s="53" t="s">
        <v>292</v>
      </c>
      <c r="C29" s="54" t="s">
        <v>240</v>
      </c>
      <c r="D29" s="55">
        <v>50</v>
      </c>
      <c r="E29" s="53" t="s">
        <v>310</v>
      </c>
      <c r="F29" s="327"/>
      <c r="G29" s="190">
        <f t="shared" si="0"/>
        <v>0</v>
      </c>
      <c r="H29" s="190"/>
      <c r="I29" s="416"/>
      <c r="K29" s="405"/>
    </row>
    <row r="30" spans="1:7" ht="12.75">
      <c r="A30" s="81"/>
      <c r="B30" s="53"/>
      <c r="C30" s="54"/>
      <c r="D30" s="55"/>
      <c r="E30" s="53"/>
      <c r="F30" s="85"/>
      <c r="G30" s="190"/>
    </row>
    <row r="31" spans="1:7" ht="14.25" thickBot="1">
      <c r="A31" s="197" t="s">
        <v>314</v>
      </c>
      <c r="B31" s="198"/>
      <c r="C31" s="199"/>
      <c r="D31" s="213"/>
      <c r="E31" s="201"/>
      <c r="F31" s="213"/>
      <c r="G31" s="202">
        <f>SUM(G17:G30)</f>
        <v>0</v>
      </c>
    </row>
    <row r="32" ht="12.75">
      <c r="G32" s="329"/>
    </row>
    <row r="33" spans="1:7" ht="13.5">
      <c r="A33" s="165" t="s">
        <v>398</v>
      </c>
      <c r="B33" s="166"/>
      <c r="C33" s="167"/>
      <c r="D33" s="168"/>
      <c r="E33" s="166"/>
      <c r="F33" s="168"/>
      <c r="G33" s="324"/>
    </row>
    <row r="34" spans="1:7" ht="15.75" thickBot="1">
      <c r="A34" s="35"/>
      <c r="B34" s="36"/>
      <c r="C34" s="47"/>
      <c r="D34" s="67"/>
      <c r="E34" s="68"/>
      <c r="F34" s="67"/>
      <c r="G34" s="330"/>
    </row>
    <row r="35" spans="1:7" ht="15">
      <c r="A35" s="180" t="s">
        <v>282</v>
      </c>
      <c r="B35" s="181" t="s">
        <v>396</v>
      </c>
      <c r="C35" s="182" t="s">
        <v>283</v>
      </c>
      <c r="D35" s="183" t="s">
        <v>284</v>
      </c>
      <c r="E35" s="184" t="s">
        <v>285</v>
      </c>
      <c r="F35" s="185" t="s">
        <v>347</v>
      </c>
      <c r="G35" s="186" t="s">
        <v>287</v>
      </c>
    </row>
    <row r="36" spans="1:7" ht="15">
      <c r="A36" s="35"/>
      <c r="B36" s="36"/>
      <c r="C36" s="47"/>
      <c r="D36" s="90"/>
      <c r="E36" s="68"/>
      <c r="F36" s="67"/>
      <c r="G36" s="330"/>
    </row>
    <row r="37" spans="1:9" ht="38.25">
      <c r="A37" s="81">
        <v>1</v>
      </c>
      <c r="B37" s="53"/>
      <c r="C37" s="54" t="s">
        <v>401</v>
      </c>
      <c r="D37" s="55">
        <v>526</v>
      </c>
      <c r="E37" s="53" t="s">
        <v>299</v>
      </c>
      <c r="F37" s="190"/>
      <c r="G37" s="190">
        <f>D37*F37</f>
        <v>0</v>
      </c>
      <c r="I37" s="410" t="s">
        <v>210</v>
      </c>
    </row>
    <row r="38" spans="1:7" ht="12.75">
      <c r="A38" s="81"/>
      <c r="B38" s="53"/>
      <c r="C38" s="54"/>
      <c r="D38" s="55"/>
      <c r="E38" s="53"/>
      <c r="F38" s="190"/>
      <c r="G38" s="190"/>
    </row>
    <row r="39" spans="1:9" ht="38.25">
      <c r="A39" s="81">
        <f>SUM(A37,1)</f>
        <v>2</v>
      </c>
      <c r="B39" s="53"/>
      <c r="C39" s="54" t="s">
        <v>241</v>
      </c>
      <c r="D39" s="55">
        <v>193</v>
      </c>
      <c r="E39" s="53" t="s">
        <v>299</v>
      </c>
      <c r="F39" s="190"/>
      <c r="G39" s="190">
        <f aca="true" t="shared" si="1" ref="G39:G69">D39*F39</f>
        <v>0</v>
      </c>
      <c r="I39" s="410" t="s">
        <v>210</v>
      </c>
    </row>
    <row r="40" spans="1:7" ht="12.75">
      <c r="A40" s="81"/>
      <c r="B40" s="53"/>
      <c r="C40" s="54"/>
      <c r="D40" s="55"/>
      <c r="E40" s="53"/>
      <c r="F40" s="190"/>
      <c r="G40" s="190"/>
    </row>
    <row r="41" spans="1:9" ht="63.75">
      <c r="A41" s="81">
        <f>SUM(A39,1)</f>
        <v>3</v>
      </c>
      <c r="B41" s="53"/>
      <c r="C41" s="54" t="s">
        <v>406</v>
      </c>
      <c r="D41" s="55">
        <v>1</v>
      </c>
      <c r="E41" s="53" t="s">
        <v>294</v>
      </c>
      <c r="F41" s="190"/>
      <c r="G41" s="190">
        <f t="shared" si="1"/>
        <v>0</v>
      </c>
      <c r="I41" s="410" t="s">
        <v>210</v>
      </c>
    </row>
    <row r="42" spans="1:7" ht="12.75">
      <c r="A42" s="81"/>
      <c r="B42" s="53"/>
      <c r="C42" s="54"/>
      <c r="D42" s="55"/>
      <c r="E42" s="53"/>
      <c r="F42" s="190"/>
      <c r="G42" s="190"/>
    </row>
    <row r="43" spans="1:9" ht="63.75">
      <c r="A43" s="81">
        <f>SUM(A41,1)</f>
        <v>4</v>
      </c>
      <c r="B43" s="53"/>
      <c r="C43" s="54" t="s">
        <v>407</v>
      </c>
      <c r="D43" s="55">
        <v>4</v>
      </c>
      <c r="E43" s="53" t="s">
        <v>294</v>
      </c>
      <c r="F43" s="190"/>
      <c r="G43" s="190">
        <f t="shared" si="1"/>
        <v>0</v>
      </c>
      <c r="I43" s="410">
        <v>4</v>
      </c>
    </row>
    <row r="44" spans="1:7" ht="12.75">
      <c r="A44" s="81"/>
      <c r="B44" s="53"/>
      <c r="C44" s="54"/>
      <c r="D44" s="55"/>
      <c r="E44" s="53"/>
      <c r="F44" s="190"/>
      <c r="G44" s="190"/>
    </row>
    <row r="45" spans="1:9" ht="63.75">
      <c r="A45" s="81">
        <f>SUM(A43,1)</f>
        <v>5</v>
      </c>
      <c r="B45" s="53"/>
      <c r="C45" s="54" t="s">
        <v>408</v>
      </c>
      <c r="D45" s="55">
        <v>14</v>
      </c>
      <c r="E45" s="53" t="s">
        <v>294</v>
      </c>
      <c r="F45" s="190"/>
      <c r="G45" s="190">
        <f t="shared" si="1"/>
        <v>0</v>
      </c>
      <c r="I45" s="410" t="s">
        <v>210</v>
      </c>
    </row>
    <row r="46" spans="1:7" ht="12.75">
      <c r="A46" s="81"/>
      <c r="B46" s="53"/>
      <c r="C46" s="54"/>
      <c r="D46" s="55"/>
      <c r="E46" s="53"/>
      <c r="F46" s="190"/>
      <c r="G46" s="190"/>
    </row>
    <row r="47" spans="1:9" ht="63.75">
      <c r="A47" s="81">
        <f>SUM(A45,1)</f>
        <v>6</v>
      </c>
      <c r="B47" s="53"/>
      <c r="C47" s="54" t="s">
        <v>410</v>
      </c>
      <c r="D47" s="394">
        <v>2</v>
      </c>
      <c r="E47" s="53" t="s">
        <v>294</v>
      </c>
      <c r="F47" s="190"/>
      <c r="G47" s="190">
        <f t="shared" si="1"/>
        <v>0</v>
      </c>
      <c r="I47" s="410" t="s">
        <v>210</v>
      </c>
    </row>
    <row r="48" spans="1:7" ht="12.75">
      <c r="A48" s="81"/>
      <c r="B48" s="53"/>
      <c r="C48" s="54"/>
      <c r="D48" s="55"/>
      <c r="E48" s="53"/>
      <c r="F48" s="190"/>
      <c r="G48" s="190"/>
    </row>
    <row r="49" spans="1:9" ht="63.75">
      <c r="A49" s="81">
        <v>7</v>
      </c>
      <c r="B49" s="53"/>
      <c r="C49" s="54" t="s">
        <v>411</v>
      </c>
      <c r="D49" s="55">
        <v>12</v>
      </c>
      <c r="E49" s="53" t="s">
        <v>294</v>
      </c>
      <c r="F49" s="190"/>
      <c r="G49" s="190">
        <f t="shared" si="1"/>
        <v>0</v>
      </c>
      <c r="I49" s="410">
        <v>11</v>
      </c>
    </row>
    <row r="50" spans="1:7" ht="12.75">
      <c r="A50" s="81"/>
      <c r="B50" s="53"/>
      <c r="C50" s="54"/>
      <c r="D50" s="55"/>
      <c r="E50" s="53"/>
      <c r="F50" s="190"/>
      <c r="G50" s="190"/>
    </row>
    <row r="51" spans="1:9" ht="63.75">
      <c r="A51" s="81">
        <f>SUM(A49,1)</f>
        <v>8</v>
      </c>
      <c r="B51" s="53"/>
      <c r="C51" s="54" t="s">
        <v>412</v>
      </c>
      <c r="D51" s="55">
        <v>0</v>
      </c>
      <c r="E51" s="53" t="s">
        <v>294</v>
      </c>
      <c r="F51" s="190"/>
      <c r="G51" s="190">
        <f t="shared" si="1"/>
        <v>0</v>
      </c>
      <c r="I51" s="410">
        <v>0</v>
      </c>
    </row>
    <row r="52" spans="1:7" ht="12.75">
      <c r="A52" s="81"/>
      <c r="B52" s="53"/>
      <c r="C52" s="54"/>
      <c r="D52" s="55"/>
      <c r="E52" s="53"/>
      <c r="F52" s="190"/>
      <c r="G52" s="190"/>
    </row>
    <row r="53" spans="1:9" ht="63.75">
      <c r="A53" s="81">
        <f>SUM(A51,1)</f>
        <v>9</v>
      </c>
      <c r="B53" s="53"/>
      <c r="C53" s="54" t="s">
        <v>242</v>
      </c>
      <c r="D53" s="55">
        <v>7</v>
      </c>
      <c r="E53" s="53" t="s">
        <v>294</v>
      </c>
      <c r="F53" s="190"/>
      <c r="G53" s="190">
        <f t="shared" si="1"/>
        <v>0</v>
      </c>
      <c r="I53" s="410">
        <v>6</v>
      </c>
    </row>
    <row r="54" spans="1:7" ht="12.75">
      <c r="A54" s="81"/>
      <c r="B54" s="53"/>
      <c r="C54" s="54"/>
      <c r="D54" s="55"/>
      <c r="E54" s="53"/>
      <c r="F54" s="190"/>
      <c r="G54" s="190"/>
    </row>
    <row r="55" spans="1:9" ht="63.75">
      <c r="A55" s="81">
        <f>SUM(A53,1)</f>
        <v>10</v>
      </c>
      <c r="B55" s="53"/>
      <c r="C55" s="54" t="s">
        <v>243</v>
      </c>
      <c r="D55" s="55">
        <v>2</v>
      </c>
      <c r="E55" s="53" t="s">
        <v>294</v>
      </c>
      <c r="F55" s="190"/>
      <c r="G55" s="190">
        <f t="shared" si="1"/>
        <v>0</v>
      </c>
      <c r="I55" s="410">
        <v>2</v>
      </c>
    </row>
    <row r="56" spans="1:7" ht="12.75">
      <c r="A56" s="81"/>
      <c r="B56" s="53"/>
      <c r="C56" s="54"/>
      <c r="D56" s="55"/>
      <c r="E56" s="53"/>
      <c r="F56" s="190"/>
      <c r="G56" s="190"/>
    </row>
    <row r="57" spans="1:9" ht="63.75">
      <c r="A57" s="81">
        <f>SUM(A55,1)</f>
        <v>11</v>
      </c>
      <c r="B57" s="53"/>
      <c r="C57" s="54" t="s">
        <v>244</v>
      </c>
      <c r="D57" s="55">
        <v>1</v>
      </c>
      <c r="E57" s="53" t="s">
        <v>294</v>
      </c>
      <c r="F57" s="190"/>
      <c r="G57" s="190">
        <f t="shared" si="1"/>
        <v>0</v>
      </c>
      <c r="I57" s="410" t="s">
        <v>210</v>
      </c>
    </row>
    <row r="58" spans="1:7" ht="12.75">
      <c r="A58" s="81"/>
      <c r="B58" s="53"/>
      <c r="C58" s="54"/>
      <c r="D58" s="55"/>
      <c r="E58" s="53"/>
      <c r="F58" s="190"/>
      <c r="G58" s="190"/>
    </row>
    <row r="59" spans="1:9" ht="63.75">
      <c r="A59" s="81">
        <v>11</v>
      </c>
      <c r="B59" s="53"/>
      <c r="C59" s="54" t="s">
        <v>245</v>
      </c>
      <c r="D59" s="55">
        <v>1</v>
      </c>
      <c r="E59" s="53" t="s">
        <v>294</v>
      </c>
      <c r="F59" s="190"/>
      <c r="G59" s="190">
        <f t="shared" si="1"/>
        <v>0</v>
      </c>
      <c r="I59" s="410" t="s">
        <v>210</v>
      </c>
    </row>
    <row r="60" spans="1:7" ht="12.75">
      <c r="A60" s="81"/>
      <c r="B60" s="53"/>
      <c r="C60" s="54"/>
      <c r="D60" s="55"/>
      <c r="E60" s="53"/>
      <c r="F60" s="190"/>
      <c r="G60" s="190"/>
    </row>
    <row r="61" spans="1:9" ht="89.25">
      <c r="A61" s="81">
        <v>11</v>
      </c>
      <c r="B61" s="53"/>
      <c r="C61" s="54" t="s">
        <v>426</v>
      </c>
      <c r="D61" s="55">
        <v>118</v>
      </c>
      <c r="E61" s="53" t="s">
        <v>299</v>
      </c>
      <c r="F61" s="190"/>
      <c r="G61" s="190">
        <f t="shared" si="1"/>
        <v>0</v>
      </c>
      <c r="I61" s="410" t="s">
        <v>210</v>
      </c>
    </row>
    <row r="62" spans="1:7" ht="12.75">
      <c r="A62" s="81"/>
      <c r="B62" s="53"/>
      <c r="C62" s="54"/>
      <c r="D62" s="55"/>
      <c r="E62" s="53"/>
      <c r="F62" s="190"/>
      <c r="G62" s="190"/>
    </row>
    <row r="63" spans="1:9" ht="89.25">
      <c r="A63" s="81">
        <f>SUM(A61,1)</f>
        <v>12</v>
      </c>
      <c r="B63" s="53"/>
      <c r="C63" s="54" t="s">
        <v>427</v>
      </c>
      <c r="D63" s="55">
        <v>25</v>
      </c>
      <c r="E63" s="53" t="s">
        <v>299</v>
      </c>
      <c r="F63" s="190"/>
      <c r="G63" s="190">
        <f t="shared" si="1"/>
        <v>0</v>
      </c>
      <c r="I63" s="410" t="s">
        <v>210</v>
      </c>
    </row>
    <row r="64" spans="1:7" ht="12.75">
      <c r="A64" s="81"/>
      <c r="B64" s="53"/>
      <c r="C64" s="54"/>
      <c r="D64" s="55"/>
      <c r="E64" s="53"/>
      <c r="F64" s="190"/>
      <c r="G64" s="190"/>
    </row>
    <row r="65" spans="1:9" ht="89.25">
      <c r="A65" s="81">
        <f>SUM(A63,1)</f>
        <v>13</v>
      </c>
      <c r="B65" s="53"/>
      <c r="C65" s="54" t="s">
        <v>428</v>
      </c>
      <c r="D65" s="55">
        <v>6</v>
      </c>
      <c r="E65" s="53" t="s">
        <v>299</v>
      </c>
      <c r="F65" s="190"/>
      <c r="G65" s="190">
        <f t="shared" si="1"/>
        <v>0</v>
      </c>
      <c r="I65" s="410" t="s">
        <v>210</v>
      </c>
    </row>
    <row r="66" spans="1:7" ht="12.75">
      <c r="A66" s="81"/>
      <c r="B66" s="53"/>
      <c r="C66" s="54"/>
      <c r="D66" s="55"/>
      <c r="E66" s="55"/>
      <c r="F66" s="188"/>
      <c r="G66" s="190"/>
    </row>
    <row r="67" spans="1:7" ht="38.25">
      <c r="A67" s="81">
        <f>SUM(A65,1)</f>
        <v>14</v>
      </c>
      <c r="B67" s="53"/>
      <c r="C67" s="54" t="s">
        <v>442</v>
      </c>
      <c r="D67" s="55">
        <v>3</v>
      </c>
      <c r="E67" s="53" t="s">
        <v>294</v>
      </c>
      <c r="F67" s="188"/>
      <c r="G67" s="190">
        <f t="shared" si="1"/>
        <v>0</v>
      </c>
    </row>
    <row r="68" spans="1:7" ht="12.75">
      <c r="A68" s="81"/>
      <c r="B68" s="53"/>
      <c r="C68" s="54"/>
      <c r="D68" s="55"/>
      <c r="E68" s="55"/>
      <c r="F68" s="188"/>
      <c r="G68" s="190"/>
    </row>
    <row r="69" spans="1:9" ht="38.25">
      <c r="A69" s="81">
        <v>15</v>
      </c>
      <c r="B69" s="53"/>
      <c r="C69" s="54" t="s">
        <v>444</v>
      </c>
      <c r="D69" s="55">
        <v>868</v>
      </c>
      <c r="E69" s="53" t="s">
        <v>299</v>
      </c>
      <c r="F69" s="190"/>
      <c r="G69" s="190">
        <f t="shared" si="1"/>
        <v>0</v>
      </c>
      <c r="I69" s="410" t="s">
        <v>210</v>
      </c>
    </row>
    <row r="70" spans="1:7" ht="12.75">
      <c r="A70" s="81"/>
      <c r="B70" s="53"/>
      <c r="C70" s="54"/>
      <c r="D70" s="55"/>
      <c r="E70" s="55"/>
      <c r="F70" s="55"/>
      <c r="G70" s="55"/>
    </row>
    <row r="71" spans="1:7" ht="127.5">
      <c r="A71" s="81"/>
      <c r="B71" s="53"/>
      <c r="C71" s="54" t="s">
        <v>445</v>
      </c>
      <c r="D71" s="55"/>
      <c r="E71" s="53"/>
      <c r="F71" s="55"/>
      <c r="G71" s="188"/>
    </row>
    <row r="72" spans="1:7" ht="12.75">
      <c r="A72" s="81"/>
      <c r="B72" s="53"/>
      <c r="C72" s="54"/>
      <c r="D72" s="55"/>
      <c r="E72" s="53"/>
      <c r="F72" s="55"/>
      <c r="G72" s="188"/>
    </row>
    <row r="73" spans="1:7" ht="14.25" thickBot="1">
      <c r="A73" s="197" t="s">
        <v>446</v>
      </c>
      <c r="B73" s="198"/>
      <c r="C73" s="199"/>
      <c r="D73" s="213"/>
      <c r="E73" s="201"/>
      <c r="F73" s="213"/>
      <c r="G73" s="202">
        <f>SUM(G37:G71)</f>
        <v>0</v>
      </c>
    </row>
    <row r="74" spans="1:7" ht="12.75">
      <c r="A74" s="179"/>
      <c r="B74" s="166"/>
      <c r="C74" s="167"/>
      <c r="D74" s="168"/>
      <c r="E74" s="171"/>
      <c r="F74" s="168"/>
      <c r="G74" s="324"/>
    </row>
    <row r="75" spans="1:7" ht="13.5">
      <c r="A75" s="331" t="s">
        <v>447</v>
      </c>
      <c r="B75" s="332"/>
      <c r="C75" s="300"/>
      <c r="D75" s="322"/>
      <c r="E75" s="299"/>
      <c r="F75" s="301"/>
      <c r="G75" s="301"/>
    </row>
    <row r="76" spans="1:7" ht="13.5" thickBot="1">
      <c r="A76" s="333"/>
      <c r="B76" s="334"/>
      <c r="C76" s="335"/>
      <c r="D76" s="336"/>
      <c r="E76" s="337"/>
      <c r="F76" s="338"/>
      <c r="G76" s="338"/>
    </row>
    <row r="77" spans="1:7" ht="13.5">
      <c r="A77" s="339" t="s">
        <v>282</v>
      </c>
      <c r="B77" s="340" t="s">
        <v>396</v>
      </c>
      <c r="C77" s="341" t="s">
        <v>283</v>
      </c>
      <c r="D77" s="342" t="s">
        <v>284</v>
      </c>
      <c r="E77" s="343" t="s">
        <v>285</v>
      </c>
      <c r="F77" s="185" t="s">
        <v>347</v>
      </c>
      <c r="G77" s="440" t="s">
        <v>287</v>
      </c>
    </row>
    <row r="78" spans="1:7" ht="12.75">
      <c r="A78" s="345"/>
      <c r="B78" s="57"/>
      <c r="C78" s="54"/>
      <c r="D78" s="168"/>
      <c r="E78" s="53"/>
      <c r="F78" s="170"/>
      <c r="G78" s="170"/>
    </row>
    <row r="79" spans="1:9" ht="38.25">
      <c r="A79" s="81">
        <v>1</v>
      </c>
      <c r="B79" s="57"/>
      <c r="C79" s="54" t="s">
        <v>448</v>
      </c>
      <c r="D79" s="55">
        <v>812</v>
      </c>
      <c r="E79" s="53" t="s">
        <v>299</v>
      </c>
      <c r="F79" s="190"/>
      <c r="G79" s="190">
        <f>D79*F79</f>
        <v>0</v>
      </c>
      <c r="I79" s="410">
        <v>694</v>
      </c>
    </row>
    <row r="80" spans="1:7" ht="12.75">
      <c r="A80" s="81"/>
      <c r="B80" s="57"/>
      <c r="C80" s="54"/>
      <c r="D80" s="169"/>
      <c r="E80" s="53"/>
      <c r="F80" s="195"/>
      <c r="G80" s="190"/>
    </row>
    <row r="81" spans="1:7" ht="12.75">
      <c r="A81" s="81">
        <v>2</v>
      </c>
      <c r="B81" s="53"/>
      <c r="C81" s="54" t="s">
        <v>452</v>
      </c>
      <c r="D81" s="55">
        <v>1</v>
      </c>
      <c r="E81" s="53" t="s">
        <v>208</v>
      </c>
      <c r="F81" s="190"/>
      <c r="G81" s="190">
        <f>D81*F81</f>
        <v>0</v>
      </c>
    </row>
    <row r="82" spans="1:7" ht="12.75">
      <c r="A82" s="81"/>
      <c r="B82" s="53"/>
      <c r="C82" s="54"/>
      <c r="D82" s="85"/>
      <c r="E82" s="346"/>
      <c r="F82" s="190"/>
      <c r="G82" s="190"/>
    </row>
    <row r="83" spans="1:7" ht="14.25" thickBot="1">
      <c r="A83" s="347" t="s">
        <v>453</v>
      </c>
      <c r="B83" s="348"/>
      <c r="C83" s="199"/>
      <c r="D83" s="349"/>
      <c r="E83" s="198"/>
      <c r="F83" s="350"/>
      <c r="G83" s="214">
        <f>SUM(G79:G82)</f>
        <v>0</v>
      </c>
    </row>
    <row r="84" spans="1:7" ht="12.75">
      <c r="A84" s="179"/>
      <c r="B84" s="166"/>
      <c r="C84" s="167"/>
      <c r="D84" s="168"/>
      <c r="E84" s="171"/>
      <c r="F84" s="168"/>
      <c r="G84" s="324"/>
    </row>
    <row r="85" spans="1:7" ht="12.75">
      <c r="A85" s="81"/>
      <c r="B85" s="53"/>
      <c r="C85" s="54"/>
      <c r="D85" s="55"/>
      <c r="E85" s="53"/>
      <c r="F85" s="55"/>
      <c r="G85" s="190"/>
    </row>
    <row r="86" spans="1:7" ht="15.75">
      <c r="A86" s="270" t="s">
        <v>454</v>
      </c>
      <c r="B86" s="271"/>
      <c r="C86" s="272"/>
      <c r="D86" s="273"/>
      <c r="E86" s="274"/>
      <c r="F86" s="273"/>
      <c r="G86" s="351"/>
    </row>
    <row r="87" spans="1:7" ht="13.5">
      <c r="A87" s="165"/>
      <c r="B87" s="166"/>
      <c r="C87" s="167"/>
      <c r="D87" s="168"/>
      <c r="E87" s="171"/>
      <c r="F87" s="168"/>
      <c r="G87" s="324"/>
    </row>
    <row r="88" spans="1:7" ht="12.75">
      <c r="A88" s="179"/>
      <c r="B88" s="166"/>
      <c r="C88" s="167"/>
      <c r="D88" s="168"/>
      <c r="E88" s="171"/>
      <c r="F88" s="168"/>
      <c r="G88" s="324"/>
    </row>
    <row r="89" spans="1:7" ht="12.75">
      <c r="A89" s="179"/>
      <c r="B89" s="166"/>
      <c r="C89" s="167"/>
      <c r="D89" s="168"/>
      <c r="E89" s="171"/>
      <c r="F89" s="168"/>
      <c r="G89" s="324"/>
    </row>
    <row r="90" spans="1:7" ht="13.5" thickBot="1">
      <c r="A90" s="279" t="s">
        <v>365</v>
      </c>
      <c r="B90" s="280"/>
      <c r="C90" s="281"/>
      <c r="D90" s="169"/>
      <c r="E90" s="196"/>
      <c r="F90" s="169"/>
      <c r="G90" s="283">
        <f>SUM(G7:G10)</f>
        <v>0</v>
      </c>
    </row>
    <row r="91" spans="1:7" ht="12.75">
      <c r="A91" s="279"/>
      <c r="B91" s="280"/>
      <c r="C91" s="281"/>
      <c r="D91" s="169"/>
      <c r="E91" s="196"/>
      <c r="F91" s="169"/>
      <c r="G91" s="352"/>
    </row>
    <row r="92" spans="1:7" ht="13.5" thickBot="1">
      <c r="A92" s="279" t="s">
        <v>366</v>
      </c>
      <c r="B92" s="280"/>
      <c r="C92" s="281"/>
      <c r="D92" s="169"/>
      <c r="E92" s="196"/>
      <c r="F92" s="169"/>
      <c r="G92" s="283">
        <f>SUM(G17:G30)</f>
        <v>0</v>
      </c>
    </row>
    <row r="93" spans="1:7" ht="12.75">
      <c r="A93" s="279"/>
      <c r="B93" s="280"/>
      <c r="C93" s="281"/>
      <c r="D93" s="169"/>
      <c r="E93" s="196"/>
      <c r="F93" s="169"/>
      <c r="G93" s="352"/>
    </row>
    <row r="94" spans="1:7" ht="13.5" thickBot="1">
      <c r="A94" s="279" t="s">
        <v>455</v>
      </c>
      <c r="B94" s="280"/>
      <c r="C94" s="281"/>
      <c r="D94" s="169"/>
      <c r="E94" s="196"/>
      <c r="F94" s="169"/>
      <c r="G94" s="283">
        <f>SUM(G37:G71)</f>
        <v>0</v>
      </c>
    </row>
    <row r="95" spans="1:7" ht="12.75">
      <c r="A95" s="279"/>
      <c r="B95" s="280"/>
      <c r="C95" s="281"/>
      <c r="D95" s="169"/>
      <c r="E95" s="196"/>
      <c r="F95" s="169"/>
      <c r="G95" s="352"/>
    </row>
    <row r="96" spans="1:7" ht="13.5" thickBot="1">
      <c r="A96" s="279" t="s">
        <v>456</v>
      </c>
      <c r="B96" s="280"/>
      <c r="C96" s="281"/>
      <c r="D96" s="169"/>
      <c r="E96" s="196"/>
      <c r="F96" s="169"/>
      <c r="G96" s="283">
        <f>SUM(G79:G82)</f>
        <v>0</v>
      </c>
    </row>
    <row r="97" spans="1:7" ht="12.75">
      <c r="A97" s="179"/>
      <c r="B97" s="166"/>
      <c r="C97" s="167"/>
      <c r="D97" s="168"/>
      <c r="E97" s="171"/>
      <c r="F97" s="168"/>
      <c r="G97" s="324"/>
    </row>
    <row r="98" spans="1:7" ht="16.5" thickBot="1">
      <c r="A98" s="270" t="s">
        <v>438</v>
      </c>
      <c r="B98" s="271"/>
      <c r="C98" s="272"/>
      <c r="D98" s="273"/>
      <c r="E98" s="274"/>
      <c r="F98" s="273"/>
      <c r="G98" s="287">
        <f>SUM(G90:G97)</f>
        <v>0</v>
      </c>
    </row>
    <row r="100" spans="1:7" ht="14.25" thickBot="1">
      <c r="A100" s="165" t="s">
        <v>270</v>
      </c>
      <c r="B100" s="299"/>
      <c r="C100" s="300"/>
      <c r="D100" s="301"/>
      <c r="E100" s="299"/>
      <c r="F100" s="322"/>
      <c r="G100" s="283">
        <f>PRODUCT(G98,0.2)</f>
        <v>0</v>
      </c>
    </row>
    <row r="101" spans="1:7" ht="16.5" thickBot="1">
      <c r="A101" s="19"/>
      <c r="B101" s="20"/>
      <c r="C101" s="21"/>
      <c r="D101" s="22"/>
      <c r="E101" s="20"/>
      <c r="F101" s="353"/>
      <c r="G101" s="306"/>
    </row>
    <row r="102" spans="1:7" ht="18" thickBot="1">
      <c r="A102" s="309" t="s">
        <v>371</v>
      </c>
      <c r="B102" s="310"/>
      <c r="C102" s="311"/>
      <c r="D102" s="312"/>
      <c r="E102" s="313"/>
      <c r="F102" s="312"/>
      <c r="G102" s="314">
        <f>SUM(G98:G100)</f>
        <v>0</v>
      </c>
    </row>
    <row r="104" spans="1:7" ht="12.75">
      <c r="A104" s="81"/>
      <c r="B104" s="53"/>
      <c r="C104" s="54"/>
      <c r="D104" s="55"/>
      <c r="E104" s="57"/>
      <c r="F104" s="55"/>
      <c r="G104" s="190"/>
    </row>
    <row r="105" spans="1:7" ht="12.75">
      <c r="A105" s="81"/>
      <c r="B105" s="53"/>
      <c r="C105" s="54"/>
      <c r="D105" s="55"/>
      <c r="E105" s="57"/>
      <c r="F105" s="55"/>
      <c r="G105" s="190"/>
    </row>
    <row r="106" spans="1:7" ht="12.75">
      <c r="A106" s="81"/>
      <c r="B106" s="53"/>
      <c r="C106" s="54"/>
      <c r="D106" s="55"/>
      <c r="E106" s="57"/>
      <c r="F106" s="55"/>
      <c r="G106" s="190"/>
    </row>
    <row r="107" spans="1:7" ht="12.75">
      <c r="A107" s="81"/>
      <c r="B107" s="53"/>
      <c r="C107" s="54"/>
      <c r="D107" s="55"/>
      <c r="E107" s="57"/>
      <c r="F107" s="55"/>
      <c r="G107" s="190"/>
    </row>
    <row r="108" spans="1:7" ht="12.75">
      <c r="A108" s="81"/>
      <c r="B108" s="53"/>
      <c r="C108" s="54"/>
      <c r="D108" s="55"/>
      <c r="E108" s="57"/>
      <c r="F108" s="55"/>
      <c r="G108" s="190"/>
    </row>
    <row r="109" spans="1:7" ht="12.75">
      <c r="A109" s="81"/>
      <c r="B109" s="53"/>
      <c r="C109" s="54"/>
      <c r="D109" s="55"/>
      <c r="E109" s="57"/>
      <c r="F109" s="55"/>
      <c r="G109" s="190"/>
    </row>
    <row r="110" spans="1:7" ht="12.75">
      <c r="A110" s="81"/>
      <c r="B110" s="53"/>
      <c r="C110" s="54"/>
      <c r="D110" s="55"/>
      <c r="E110" s="57"/>
      <c r="F110" s="55"/>
      <c r="G110" s="190"/>
    </row>
    <row r="111" spans="1:7" ht="15.75">
      <c r="A111" s="121"/>
      <c r="B111" s="122"/>
      <c r="C111" s="123"/>
      <c r="D111" s="124"/>
      <c r="E111" s="64"/>
      <c r="F111" s="124"/>
      <c r="G111" s="306"/>
    </row>
    <row r="112" spans="1:7" ht="12.75">
      <c r="A112" s="86"/>
      <c r="B112" s="86"/>
      <c r="C112" s="86"/>
      <c r="D112" s="404"/>
      <c r="E112" s="86"/>
      <c r="F112" s="86"/>
      <c r="G112" s="86"/>
    </row>
    <row r="113" spans="1:7" ht="15">
      <c r="A113" s="81"/>
      <c r="B113" s="125"/>
      <c r="C113" s="126"/>
      <c r="D113" s="127"/>
      <c r="E113" s="128"/>
      <c r="F113" s="127"/>
      <c r="G113" s="188"/>
    </row>
    <row r="114" spans="1:7" ht="13.5">
      <c r="A114" s="129"/>
      <c r="B114" s="53"/>
      <c r="C114" s="54"/>
      <c r="D114" s="55"/>
      <c r="E114" s="53"/>
      <c r="F114" s="55"/>
      <c r="G114" s="188"/>
    </row>
    <row r="115" spans="1:7" ht="12.75">
      <c r="A115" s="130"/>
      <c r="B115" s="131"/>
      <c r="C115" s="132"/>
      <c r="D115" s="133"/>
      <c r="E115" s="134"/>
      <c r="F115" s="133"/>
      <c r="G115" s="354"/>
    </row>
    <row r="116" spans="1:7" ht="15">
      <c r="A116" s="35"/>
      <c r="B116" s="125"/>
      <c r="C116" s="126"/>
      <c r="D116" s="127"/>
      <c r="E116" s="128"/>
      <c r="F116" s="127"/>
      <c r="G116" s="28"/>
    </row>
    <row r="117" spans="1:7" ht="15.75">
      <c r="A117" s="121"/>
      <c r="B117" s="122"/>
      <c r="C117" s="123"/>
      <c r="D117" s="124"/>
      <c r="E117" s="64"/>
      <c r="F117" s="124"/>
      <c r="G117" s="298"/>
    </row>
    <row r="118" spans="1:7" ht="13.5">
      <c r="A118" s="82"/>
      <c r="B118" s="68"/>
      <c r="C118" s="72"/>
      <c r="D118" s="137"/>
      <c r="E118" s="68"/>
      <c r="F118" s="138"/>
      <c r="G118" s="190"/>
    </row>
    <row r="119" spans="1:7" ht="15.75">
      <c r="A119" s="121"/>
      <c r="B119" s="49"/>
      <c r="C119" s="50"/>
      <c r="D119" s="51"/>
      <c r="E119" s="49"/>
      <c r="F119" s="139"/>
      <c r="G119" s="306"/>
    </row>
    <row r="120" spans="1:7" ht="17.25">
      <c r="A120" s="140"/>
      <c r="B120" s="141"/>
      <c r="C120" s="142"/>
      <c r="D120" s="143"/>
      <c r="E120" s="144"/>
      <c r="F120" s="143"/>
      <c r="G120" s="355"/>
    </row>
  </sheetData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554"/>
  <sheetViews>
    <sheetView workbookViewId="0" topLeftCell="A1">
      <selection activeCell="AG29" sqref="AG29"/>
    </sheetView>
  </sheetViews>
  <sheetFormatPr defaultColWidth="9.140625" defaultRowHeight="12.75"/>
  <cols>
    <col min="1" max="1" width="6.00390625" style="0" customWidth="1"/>
    <col min="2" max="2" width="5.421875" style="0" customWidth="1"/>
    <col min="3" max="3" width="30.7109375" style="0" customWidth="1"/>
    <col min="4" max="4" width="11.140625" style="0" bestFit="1" customWidth="1"/>
    <col min="5" max="5" width="6.421875" style="0" customWidth="1"/>
    <col min="6" max="6" width="10.7109375" style="0" bestFit="1" customWidth="1"/>
    <col min="7" max="7" width="19.28125" style="0" bestFit="1" customWidth="1"/>
    <col min="8" max="8" width="10.7109375" style="0" hidden="1" customWidth="1"/>
    <col min="9" max="9" width="18.00390625" style="278" hidden="1" customWidth="1"/>
    <col min="10" max="10" width="9.00390625" style="0" hidden="1" customWidth="1"/>
    <col min="11" max="11" width="6.421875" style="0" hidden="1" customWidth="1"/>
    <col min="12" max="12" width="10.7109375" style="0" hidden="1" customWidth="1"/>
    <col min="13" max="13" width="18.00390625" style="0" hidden="1" customWidth="1"/>
    <col min="14" max="14" width="10.7109375" style="0" hidden="1" customWidth="1"/>
    <col min="15" max="15" width="18.00390625" style="0" hidden="1" customWidth="1"/>
    <col min="16" max="17" width="9.140625" style="361" hidden="1" customWidth="1"/>
    <col min="18" max="22" width="8.28125" style="364" hidden="1" customWidth="1"/>
    <col min="23" max="23" width="8.28125" style="0" hidden="1" customWidth="1"/>
    <col min="24" max="24" width="9.57421875" style="0" hidden="1" customWidth="1"/>
    <col min="25" max="25" width="30.7109375" style="0" hidden="1" customWidth="1"/>
    <col min="26" max="26" width="0" style="0" hidden="1" customWidth="1"/>
    <col min="28" max="28" width="0" style="405" hidden="1" customWidth="1"/>
    <col min="29" max="30" width="0" style="0" hidden="1" customWidth="1"/>
  </cols>
  <sheetData>
    <row r="1" spans="17:28" ht="12.75">
      <c r="Q1" s="364"/>
      <c r="U1"/>
      <c r="V1"/>
      <c r="AB1"/>
    </row>
    <row r="2" spans="1:28" ht="15.75">
      <c r="A2" s="145" t="s">
        <v>440</v>
      </c>
      <c r="B2" s="146"/>
      <c r="C2" s="147"/>
      <c r="D2" s="148"/>
      <c r="E2" s="149"/>
      <c r="F2" s="634"/>
      <c r="G2" s="635"/>
      <c r="H2" s="635"/>
      <c r="I2" s="635"/>
      <c r="J2" s="148"/>
      <c r="K2" s="149"/>
      <c r="L2" s="634" t="s">
        <v>273</v>
      </c>
      <c r="M2" s="635"/>
      <c r="N2" s="635"/>
      <c r="O2" s="635"/>
      <c r="P2" s="356" t="s">
        <v>272</v>
      </c>
      <c r="Q2" s="357" t="s">
        <v>272</v>
      </c>
      <c r="R2" s="357" t="s">
        <v>273</v>
      </c>
      <c r="S2" s="357" t="s">
        <v>272</v>
      </c>
      <c r="T2" s="357" t="s">
        <v>272</v>
      </c>
      <c r="U2" s="357" t="s">
        <v>273</v>
      </c>
      <c r="V2"/>
      <c r="AB2"/>
    </row>
    <row r="3" spans="1:28" ht="10.5" customHeight="1">
      <c r="A3" s="157"/>
      <c r="B3" s="158"/>
      <c r="C3" s="159"/>
      <c r="D3" s="160"/>
      <c r="E3" s="161"/>
      <c r="F3" s="160"/>
      <c r="G3" s="321"/>
      <c r="H3" s="160"/>
      <c r="I3" s="306"/>
      <c r="J3" s="160"/>
      <c r="K3" s="161"/>
      <c r="L3" s="160"/>
      <c r="M3" s="321"/>
      <c r="N3" s="160"/>
      <c r="O3" s="321"/>
      <c r="P3" s="358"/>
      <c r="Q3" s="357" t="s">
        <v>458</v>
      </c>
      <c r="R3" s="357" t="s">
        <v>459</v>
      </c>
      <c r="S3" s="357" t="s">
        <v>460</v>
      </c>
      <c r="T3" s="357" t="s">
        <v>279</v>
      </c>
      <c r="U3" s="357" t="s">
        <v>279</v>
      </c>
      <c r="V3" s="359"/>
      <c r="W3" s="359"/>
      <c r="X3" s="359"/>
      <c r="Y3" s="359"/>
      <c r="AB3"/>
    </row>
    <row r="4" spans="1:28" ht="13.5">
      <c r="A4" s="165" t="s">
        <v>280</v>
      </c>
      <c r="B4" s="299"/>
      <c r="C4" s="300"/>
      <c r="D4" s="322"/>
      <c r="E4" s="299"/>
      <c r="F4" s="322"/>
      <c r="G4" s="323"/>
      <c r="H4" s="322"/>
      <c r="I4" s="360"/>
      <c r="J4" s="322"/>
      <c r="K4" s="299"/>
      <c r="L4" s="322"/>
      <c r="M4" s="323"/>
      <c r="N4" s="322"/>
      <c r="O4" s="323"/>
      <c r="Q4" s="357"/>
      <c r="R4" s="357"/>
      <c r="S4" s="357"/>
      <c r="T4" s="357"/>
      <c r="U4" s="362"/>
      <c r="V4"/>
      <c r="AB4"/>
    </row>
    <row r="5" spans="1:28" ht="8.25" customHeight="1" thickBot="1">
      <c r="A5" s="81"/>
      <c r="B5" s="166"/>
      <c r="C5" s="167"/>
      <c r="D5" s="168"/>
      <c r="E5" s="166"/>
      <c r="F5" s="168"/>
      <c r="G5" s="324"/>
      <c r="H5" s="168"/>
      <c r="I5" s="363"/>
      <c r="J5" s="168"/>
      <c r="K5" s="166"/>
      <c r="L5" s="168"/>
      <c r="M5" s="324"/>
      <c r="N5" s="168"/>
      <c r="O5" s="324"/>
      <c r="P5" s="361" t="s">
        <v>281</v>
      </c>
      <c r="Q5" s="357" t="s">
        <v>458</v>
      </c>
      <c r="R5" s="357" t="s">
        <v>459</v>
      </c>
      <c r="S5" s="357" t="s">
        <v>460</v>
      </c>
      <c r="T5" s="357" t="s">
        <v>279</v>
      </c>
      <c r="U5" s="357" t="s">
        <v>279</v>
      </c>
      <c r="V5"/>
      <c r="AB5"/>
    </row>
    <row r="6" spans="1:28" ht="25.5" customHeight="1" thickBot="1">
      <c r="A6" s="444" t="s">
        <v>282</v>
      </c>
      <c r="B6" s="445"/>
      <c r="C6" s="446" t="s">
        <v>283</v>
      </c>
      <c r="D6" s="447" t="s">
        <v>284</v>
      </c>
      <c r="E6" s="448" t="s">
        <v>285</v>
      </c>
      <c r="F6" s="447" t="s">
        <v>286</v>
      </c>
      <c r="G6" s="449" t="s">
        <v>287</v>
      </c>
      <c r="H6" s="185" t="s">
        <v>286</v>
      </c>
      <c r="I6" s="325" t="s">
        <v>287</v>
      </c>
      <c r="J6" s="185" t="s">
        <v>284</v>
      </c>
      <c r="K6" s="184" t="s">
        <v>285</v>
      </c>
      <c r="L6" s="185" t="s">
        <v>286</v>
      </c>
      <c r="M6" s="325" t="s">
        <v>287</v>
      </c>
      <c r="N6" s="185" t="s">
        <v>286</v>
      </c>
      <c r="O6" s="325" t="s">
        <v>287</v>
      </c>
      <c r="Q6" s="364"/>
      <c r="V6"/>
      <c r="AB6"/>
    </row>
    <row r="7" spans="1:28" ht="13.5">
      <c r="A7" s="82"/>
      <c r="B7" s="68"/>
      <c r="C7" s="72"/>
      <c r="D7" s="79"/>
      <c r="E7" s="53"/>
      <c r="F7" s="79"/>
      <c r="G7" s="190"/>
      <c r="H7" s="79"/>
      <c r="I7" s="190"/>
      <c r="J7" s="79"/>
      <c r="K7" s="53"/>
      <c r="L7" s="79"/>
      <c r="M7" s="190"/>
      <c r="N7" s="79"/>
      <c r="O7" s="190"/>
      <c r="Q7" s="364"/>
      <c r="V7"/>
      <c r="AB7"/>
    </row>
    <row r="8" spans="1:28" ht="25.5">
      <c r="A8" s="450">
        <f>SUM(A4,1)</f>
        <v>1</v>
      </c>
      <c r="B8" s="68"/>
      <c r="C8" s="189" t="s">
        <v>288</v>
      </c>
      <c r="D8" s="79">
        <v>1</v>
      </c>
      <c r="E8" s="53" t="s">
        <v>289</v>
      </c>
      <c r="F8" s="190"/>
      <c r="G8" s="190">
        <f>D8*F8</f>
        <v>0</v>
      </c>
      <c r="H8" s="79"/>
      <c r="I8" s="190"/>
      <c r="J8" s="191">
        <v>1</v>
      </c>
      <c r="K8" s="53" t="s">
        <v>289</v>
      </c>
      <c r="L8" s="79"/>
      <c r="M8" s="190"/>
      <c r="N8" s="79"/>
      <c r="O8" s="190"/>
      <c r="Q8" s="364"/>
      <c r="V8"/>
      <c r="AB8"/>
    </row>
    <row r="9" spans="1:28" ht="13.5">
      <c r="A9" s="450"/>
      <c r="B9" s="68"/>
      <c r="C9" s="72"/>
      <c r="D9" s="79"/>
      <c r="E9" s="53"/>
      <c r="F9" s="190"/>
      <c r="G9" s="190"/>
      <c r="H9" s="79"/>
      <c r="I9" s="190"/>
      <c r="J9" s="79"/>
      <c r="K9" s="53"/>
      <c r="L9" s="79"/>
      <c r="M9" s="190"/>
      <c r="N9" s="79"/>
      <c r="O9" s="190"/>
      <c r="Q9" s="364"/>
      <c r="V9"/>
      <c r="AB9"/>
    </row>
    <row r="10" spans="1:28" ht="25.5">
      <c r="A10" s="450">
        <f>SUM(A8,1)</f>
        <v>2</v>
      </c>
      <c r="B10" s="53" t="s">
        <v>292</v>
      </c>
      <c r="C10" s="54" t="s">
        <v>461</v>
      </c>
      <c r="D10" s="79">
        <v>1000</v>
      </c>
      <c r="E10" s="53" t="s">
        <v>299</v>
      </c>
      <c r="F10" s="190"/>
      <c r="G10" s="190">
        <f aca="true" t="shared" si="0" ref="G10:G22">D10*F10</f>
        <v>0</v>
      </c>
      <c r="H10" s="79"/>
      <c r="I10" s="190"/>
      <c r="J10" s="191">
        <v>205</v>
      </c>
      <c r="K10" s="53" t="s">
        <v>299</v>
      </c>
      <c r="L10" s="79">
        <v>1.25</v>
      </c>
      <c r="M10" s="190">
        <f>PRODUCT(H10,L10)</f>
        <v>1.25</v>
      </c>
      <c r="N10" s="79"/>
      <c r="O10" s="190"/>
      <c r="P10" s="365" t="e">
        <f>SUM(Q10,#REF!,S10,T10)</f>
        <v>#REF!</v>
      </c>
      <c r="Q10" s="366">
        <v>456</v>
      </c>
      <c r="R10" s="367">
        <v>205</v>
      </c>
      <c r="S10" s="366">
        <v>207</v>
      </c>
      <c r="T10" s="366">
        <v>21</v>
      </c>
      <c r="U10" s="366">
        <v>0</v>
      </c>
      <c r="V10"/>
      <c r="AB10"/>
    </row>
    <row r="11" spans="1:28" ht="13.5">
      <c r="A11" s="450"/>
      <c r="B11" s="53"/>
      <c r="C11" s="54"/>
      <c r="D11" s="79"/>
      <c r="E11" s="53"/>
      <c r="F11" s="451"/>
      <c r="G11" s="190"/>
      <c r="H11" s="79"/>
      <c r="I11" s="190"/>
      <c r="J11" s="79"/>
      <c r="K11" s="53"/>
      <c r="M11" s="190"/>
      <c r="N11" s="79"/>
      <c r="O11" s="190"/>
      <c r="Q11" s="366"/>
      <c r="R11" s="366"/>
      <c r="S11" s="366"/>
      <c r="T11" s="366"/>
      <c r="U11" s="366"/>
      <c r="V11"/>
      <c r="AB11"/>
    </row>
    <row r="12" spans="1:28" ht="25.5">
      <c r="A12" s="450">
        <f>SUM(A10,1)</f>
        <v>3</v>
      </c>
      <c r="B12" s="53"/>
      <c r="C12" s="54" t="s">
        <v>293</v>
      </c>
      <c r="D12" s="79">
        <v>55</v>
      </c>
      <c r="E12" s="53" t="s">
        <v>294</v>
      </c>
      <c r="F12" s="190"/>
      <c r="G12" s="190">
        <f t="shared" si="0"/>
        <v>0</v>
      </c>
      <c r="H12" s="79"/>
      <c r="I12" s="190"/>
      <c r="J12" s="191">
        <v>45</v>
      </c>
      <c r="K12" s="53" t="s">
        <v>294</v>
      </c>
      <c r="L12" s="79">
        <v>30</v>
      </c>
      <c r="M12" s="190">
        <f>PRODUCT(H12,L12)</f>
        <v>30</v>
      </c>
      <c r="N12" s="79"/>
      <c r="O12" s="190"/>
      <c r="P12" s="365" t="e">
        <f>SUM(Q12,#REF!,S12,T12)</f>
        <v>#REF!</v>
      </c>
      <c r="Q12" s="366">
        <v>23</v>
      </c>
      <c r="R12" s="366">
        <v>10</v>
      </c>
      <c r="S12" s="366">
        <v>6</v>
      </c>
      <c r="T12" s="366">
        <v>2</v>
      </c>
      <c r="U12" s="366">
        <v>0</v>
      </c>
      <c r="V12"/>
      <c r="AB12"/>
    </row>
    <row r="13" spans="1:28" ht="13.5">
      <c r="A13" s="450"/>
      <c r="B13" s="53"/>
      <c r="C13" s="54"/>
      <c r="D13" s="79"/>
      <c r="E13" s="53"/>
      <c r="F13" s="190"/>
      <c r="G13" s="190"/>
      <c r="H13" s="79"/>
      <c r="I13" s="190"/>
      <c r="J13" s="79"/>
      <c r="K13" s="53"/>
      <c r="L13" s="79"/>
      <c r="M13" s="190"/>
      <c r="N13" s="79"/>
      <c r="O13" s="190"/>
      <c r="P13" s="365"/>
      <c r="Q13" s="366"/>
      <c r="R13" s="366"/>
      <c r="S13" s="366"/>
      <c r="T13" s="366"/>
      <c r="U13" s="366"/>
      <c r="V13"/>
      <c r="AB13"/>
    </row>
    <row r="14" spans="1:28" ht="24" customHeight="1">
      <c r="A14" s="450">
        <f>SUM(A12,1)</f>
        <v>4</v>
      </c>
      <c r="B14" s="53"/>
      <c r="C14" s="54" t="s">
        <v>464</v>
      </c>
      <c r="D14" s="79">
        <v>115</v>
      </c>
      <c r="E14" s="53" t="s">
        <v>299</v>
      </c>
      <c r="F14" s="190"/>
      <c r="G14" s="190">
        <f t="shared" si="0"/>
        <v>0</v>
      </c>
      <c r="H14" s="79"/>
      <c r="I14" s="190"/>
      <c r="J14" s="191">
        <v>100</v>
      </c>
      <c r="K14" s="53" t="s">
        <v>299</v>
      </c>
      <c r="L14" s="79"/>
      <c r="M14" s="190"/>
      <c r="N14" s="79"/>
      <c r="O14" s="190"/>
      <c r="P14" s="365" t="e">
        <f>SUM(Q14,#REF!,S14,T14)</f>
        <v>#REF!</v>
      </c>
      <c r="Q14" s="366">
        <v>15</v>
      </c>
      <c r="R14" s="366">
        <v>100</v>
      </c>
      <c r="S14" s="366"/>
      <c r="T14" s="366"/>
      <c r="U14" s="366"/>
      <c r="V14"/>
      <c r="AB14"/>
    </row>
    <row r="15" spans="1:28" ht="13.5">
      <c r="A15" s="450"/>
      <c r="B15" s="53"/>
      <c r="C15" s="54"/>
      <c r="D15" s="79"/>
      <c r="E15" s="79"/>
      <c r="F15" s="190"/>
      <c r="G15" s="190"/>
      <c r="H15" s="79"/>
      <c r="I15" s="79"/>
      <c r="J15" s="79"/>
      <c r="K15" s="79"/>
      <c r="L15" s="79"/>
      <c r="M15" s="190"/>
      <c r="N15" s="79"/>
      <c r="O15" s="190"/>
      <c r="P15" s="365"/>
      <c r="Q15" s="366"/>
      <c r="R15" s="366"/>
      <c r="S15" s="366"/>
      <c r="T15" s="366"/>
      <c r="U15" s="366"/>
      <c r="V15"/>
      <c r="AB15"/>
    </row>
    <row r="16" spans="1:28" ht="39.75" customHeight="1">
      <c r="A16" s="450">
        <f>SUM(A14,1)</f>
        <v>5</v>
      </c>
      <c r="B16" s="53"/>
      <c r="C16" s="54" t="s">
        <v>465</v>
      </c>
      <c r="D16" s="79">
        <v>3</v>
      </c>
      <c r="E16" s="53" t="s">
        <v>294</v>
      </c>
      <c r="F16" s="190"/>
      <c r="G16" s="190">
        <f t="shared" si="0"/>
        <v>0</v>
      </c>
      <c r="H16" s="79"/>
      <c r="I16" s="190"/>
      <c r="J16" s="191">
        <v>1</v>
      </c>
      <c r="K16" s="53" t="s">
        <v>294</v>
      </c>
      <c r="L16" s="79"/>
      <c r="M16" s="190"/>
      <c r="N16" s="79"/>
      <c r="O16" s="190"/>
      <c r="P16" s="365" t="e">
        <f>SUM(Q16,#REF!,S16,T16)</f>
        <v>#REF!</v>
      </c>
      <c r="Q16" s="366">
        <v>2</v>
      </c>
      <c r="R16" s="366">
        <v>1</v>
      </c>
      <c r="S16" s="366"/>
      <c r="T16" s="366"/>
      <c r="U16" s="366"/>
      <c r="V16"/>
      <c r="AB16"/>
    </row>
    <row r="17" spans="1:28" ht="13.5">
      <c r="A17" s="450"/>
      <c r="B17" s="53"/>
      <c r="C17" s="54"/>
      <c r="D17" s="79"/>
      <c r="E17" s="53"/>
      <c r="F17" s="190"/>
      <c r="G17" s="190"/>
      <c r="H17" s="79"/>
      <c r="I17" s="190"/>
      <c r="J17" s="79"/>
      <c r="K17" s="53"/>
      <c r="L17" s="79"/>
      <c r="M17" s="190"/>
      <c r="N17" s="79"/>
      <c r="O17" s="190"/>
      <c r="P17" s="365"/>
      <c r="Q17" s="366"/>
      <c r="R17" s="366"/>
      <c r="S17" s="366"/>
      <c r="T17" s="366"/>
      <c r="U17" s="366"/>
      <c r="V17"/>
      <c r="AB17"/>
    </row>
    <row r="18" spans="1:28" ht="27" customHeight="1">
      <c r="A18" s="450">
        <f>SUM(A16,1)</f>
        <v>6</v>
      </c>
      <c r="B18" s="53"/>
      <c r="C18" s="54" t="s">
        <v>466</v>
      </c>
      <c r="D18" s="79">
        <v>485</v>
      </c>
      <c r="E18" s="53" t="s">
        <v>299</v>
      </c>
      <c r="F18" s="190"/>
      <c r="G18" s="190">
        <f t="shared" si="0"/>
        <v>0</v>
      </c>
      <c r="H18" s="79"/>
      <c r="I18" s="190"/>
      <c r="J18" s="191">
        <v>0</v>
      </c>
      <c r="K18" s="53" t="s">
        <v>299</v>
      </c>
      <c r="L18" s="79"/>
      <c r="M18" s="190"/>
      <c r="N18" s="79"/>
      <c r="O18" s="190"/>
      <c r="P18" s="365" t="e">
        <f>SUM(Q18,#REF!,S18,T18)</f>
        <v>#REF!</v>
      </c>
      <c r="Q18" s="366">
        <v>460</v>
      </c>
      <c r="R18" s="366"/>
      <c r="S18" s="366"/>
      <c r="T18" s="366"/>
      <c r="U18" s="366"/>
      <c r="V18"/>
      <c r="AB18"/>
    </row>
    <row r="19" spans="1:28" ht="13.5">
      <c r="A19" s="450"/>
      <c r="B19" s="53"/>
      <c r="C19" s="54"/>
      <c r="D19" s="79"/>
      <c r="E19" s="79"/>
      <c r="F19" s="190"/>
      <c r="G19" s="190"/>
      <c r="H19" s="79"/>
      <c r="I19" s="79"/>
      <c r="J19" s="79"/>
      <c r="K19" s="79"/>
      <c r="L19" s="79"/>
      <c r="M19" s="190"/>
      <c r="N19" s="79"/>
      <c r="O19" s="190"/>
      <c r="P19" s="365"/>
      <c r="Q19" s="366"/>
      <c r="R19" s="366"/>
      <c r="S19" s="366"/>
      <c r="T19" s="366"/>
      <c r="U19" s="366"/>
      <c r="V19"/>
      <c r="AB19"/>
    </row>
    <row r="20" spans="1:28" ht="25.5" customHeight="1">
      <c r="A20" s="450">
        <f>SUM(A18,1)</f>
        <v>7</v>
      </c>
      <c r="B20" s="53"/>
      <c r="C20" s="54" t="s">
        <v>195</v>
      </c>
      <c r="D20" s="79">
        <v>3</v>
      </c>
      <c r="E20" s="53" t="s">
        <v>294</v>
      </c>
      <c r="F20" s="190"/>
      <c r="G20" s="190">
        <f t="shared" si="0"/>
        <v>0</v>
      </c>
      <c r="H20" s="79"/>
      <c r="I20" s="190"/>
      <c r="J20" s="191">
        <v>0</v>
      </c>
      <c r="K20" s="53" t="s">
        <v>294</v>
      </c>
      <c r="L20" s="79"/>
      <c r="M20" s="190"/>
      <c r="N20" s="79"/>
      <c r="O20" s="190"/>
      <c r="P20" s="365" t="e">
        <f>SUM(Q20,#REF!,S20,T20)</f>
        <v>#REF!</v>
      </c>
      <c r="Q20" s="366">
        <v>3</v>
      </c>
      <c r="R20" s="366"/>
      <c r="S20" s="366"/>
      <c r="T20" s="366"/>
      <c r="U20" s="366"/>
      <c r="V20"/>
      <c r="AB20"/>
    </row>
    <row r="21" spans="1:28" ht="13.5">
      <c r="A21" s="450"/>
      <c r="B21" s="53"/>
      <c r="C21" s="54"/>
      <c r="D21" s="79"/>
      <c r="E21" s="53"/>
      <c r="F21" s="190"/>
      <c r="G21" s="190"/>
      <c r="H21" s="79"/>
      <c r="I21" s="190"/>
      <c r="J21" s="79"/>
      <c r="K21" s="53"/>
      <c r="L21" s="79"/>
      <c r="M21" s="190"/>
      <c r="N21" s="79"/>
      <c r="O21" s="190"/>
      <c r="P21" s="365"/>
      <c r="Q21" s="366"/>
      <c r="R21" s="366"/>
      <c r="S21" s="366"/>
      <c r="T21" s="366"/>
      <c r="U21" s="366"/>
      <c r="V21"/>
      <c r="AB21"/>
    </row>
    <row r="22" spans="1:28" ht="38.25">
      <c r="A22" s="450">
        <f>SUM(A20,1)</f>
        <v>8</v>
      </c>
      <c r="B22" s="53"/>
      <c r="C22" s="54" t="s">
        <v>196</v>
      </c>
      <c r="D22" s="79">
        <v>72</v>
      </c>
      <c r="E22" s="53" t="s">
        <v>294</v>
      </c>
      <c r="F22" s="190"/>
      <c r="G22" s="190">
        <f t="shared" si="0"/>
        <v>0</v>
      </c>
      <c r="H22" s="79"/>
      <c r="I22" s="190"/>
      <c r="J22" s="191">
        <v>200</v>
      </c>
      <c r="K22" s="53" t="s">
        <v>387</v>
      </c>
      <c r="L22" s="79"/>
      <c r="M22" s="190"/>
      <c r="N22" s="79"/>
      <c r="O22" s="190"/>
      <c r="P22" s="365" t="e">
        <f>SUM(Q22,#REF!,S22,T22)</f>
        <v>#REF!</v>
      </c>
      <c r="Q22" s="366">
        <v>800</v>
      </c>
      <c r="R22" s="366">
        <v>200</v>
      </c>
      <c r="S22" s="366"/>
      <c r="T22" s="366"/>
      <c r="U22" s="366"/>
      <c r="V22"/>
      <c r="AB22"/>
    </row>
    <row r="23" spans="1:28" ht="12.75">
      <c r="A23" s="81"/>
      <c r="B23" s="53"/>
      <c r="C23" s="452">
        <f>SUM(G8:G22)</f>
        <v>0</v>
      </c>
      <c r="D23" s="79"/>
      <c r="E23" s="53"/>
      <c r="F23" s="190"/>
      <c r="G23" s="190"/>
      <c r="H23" s="79"/>
      <c r="I23" s="190"/>
      <c r="J23" s="79"/>
      <c r="K23" s="53"/>
      <c r="L23" s="79"/>
      <c r="M23" s="190"/>
      <c r="N23" s="79"/>
      <c r="O23" s="190"/>
      <c r="P23" s="365"/>
      <c r="Q23" s="366"/>
      <c r="R23" s="366"/>
      <c r="S23" s="366"/>
      <c r="T23" s="366"/>
      <c r="U23" s="366"/>
      <c r="V23"/>
      <c r="AB23"/>
    </row>
    <row r="24" spans="1:28" ht="14.25" thickBot="1">
      <c r="A24" s="197" t="s">
        <v>301</v>
      </c>
      <c r="B24" s="198"/>
      <c r="C24" s="199"/>
      <c r="D24" s="200"/>
      <c r="E24" s="201"/>
      <c r="F24" s="200"/>
      <c r="G24" s="202">
        <f>SUM(G8:G23)</f>
        <v>0</v>
      </c>
      <c r="H24" s="200"/>
      <c r="I24" s="202"/>
      <c r="J24" s="200"/>
      <c r="K24" s="201"/>
      <c r="L24" s="200"/>
      <c r="M24" s="202">
        <f>SUM(M10:M22)</f>
        <v>31.25</v>
      </c>
      <c r="N24" s="200"/>
      <c r="O24" s="202"/>
      <c r="P24" s="365"/>
      <c r="Q24" s="366"/>
      <c r="R24" s="366"/>
      <c r="S24" s="366"/>
      <c r="T24" s="366"/>
      <c r="U24" s="366"/>
      <c r="V24"/>
      <c r="AB24"/>
    </row>
    <row r="25" spans="1:28" ht="12.75">
      <c r="A25" s="179"/>
      <c r="B25" s="166"/>
      <c r="C25" s="167"/>
      <c r="D25" s="168"/>
      <c r="E25" s="166"/>
      <c r="F25" s="168"/>
      <c r="G25" s="324"/>
      <c r="H25" s="168"/>
      <c r="I25" s="363"/>
      <c r="J25" s="168"/>
      <c r="K25" s="166"/>
      <c r="L25" s="168"/>
      <c r="M25" s="324"/>
      <c r="N25" s="168"/>
      <c r="O25" s="324"/>
      <c r="Q25" s="366"/>
      <c r="R25" s="366"/>
      <c r="S25" s="366"/>
      <c r="T25" s="366"/>
      <c r="U25" s="366"/>
      <c r="V25"/>
      <c r="AB25"/>
    </row>
    <row r="26" spans="1:28" ht="12.75">
      <c r="A26" s="179"/>
      <c r="B26" s="166"/>
      <c r="C26" s="167"/>
      <c r="D26" s="168"/>
      <c r="E26" s="166"/>
      <c r="F26" s="168"/>
      <c r="G26" s="324"/>
      <c r="H26" s="168"/>
      <c r="I26" s="363"/>
      <c r="J26" s="168"/>
      <c r="K26" s="166"/>
      <c r="L26" s="168"/>
      <c r="M26" s="324"/>
      <c r="N26" s="168"/>
      <c r="O26" s="324"/>
      <c r="Q26" s="366"/>
      <c r="R26" s="366"/>
      <c r="S26" s="366"/>
      <c r="T26" s="366"/>
      <c r="U26" s="366"/>
      <c r="V26"/>
      <c r="AB26"/>
    </row>
    <row r="27" spans="1:28" ht="12.75">
      <c r="A27" s="179"/>
      <c r="B27" s="166"/>
      <c r="C27" s="167"/>
      <c r="D27" s="168"/>
      <c r="E27" s="166"/>
      <c r="F27" s="168"/>
      <c r="G27" s="324"/>
      <c r="H27" s="168"/>
      <c r="I27" s="363"/>
      <c r="J27" s="168"/>
      <c r="K27" s="166"/>
      <c r="L27" s="168"/>
      <c r="M27" s="324"/>
      <c r="N27" s="168"/>
      <c r="O27" s="324"/>
      <c r="Q27" s="366"/>
      <c r="R27" s="366"/>
      <c r="S27" s="366"/>
      <c r="T27" s="366"/>
      <c r="U27" s="366"/>
      <c r="V27"/>
      <c r="AB27"/>
    </row>
    <row r="28" spans="1:28" ht="13.5">
      <c r="A28" s="165" t="s">
        <v>302</v>
      </c>
      <c r="B28" s="166"/>
      <c r="C28" s="167"/>
      <c r="D28" s="168"/>
      <c r="E28" s="166"/>
      <c r="F28" s="168"/>
      <c r="G28" s="324"/>
      <c r="H28" s="168"/>
      <c r="I28" s="363"/>
      <c r="J28" s="168"/>
      <c r="K28" s="166"/>
      <c r="L28" s="168"/>
      <c r="M28" s="324"/>
      <c r="N28" s="168"/>
      <c r="O28" s="324"/>
      <c r="Q28" s="366"/>
      <c r="R28" s="366"/>
      <c r="S28" s="366"/>
      <c r="T28" s="366"/>
      <c r="U28" s="366"/>
      <c r="V28"/>
      <c r="AB28"/>
    </row>
    <row r="29" spans="1:28" ht="13.5" thickBot="1">
      <c r="A29" s="179"/>
      <c r="B29" s="166"/>
      <c r="C29" s="167"/>
      <c r="D29" s="168"/>
      <c r="E29" s="166"/>
      <c r="F29" s="168"/>
      <c r="G29" s="324"/>
      <c r="H29" s="168"/>
      <c r="I29" s="363"/>
      <c r="J29" s="168"/>
      <c r="K29" s="166"/>
      <c r="L29" s="168"/>
      <c r="M29" s="324"/>
      <c r="N29" s="168"/>
      <c r="O29" s="324"/>
      <c r="Q29" s="366"/>
      <c r="R29" s="366"/>
      <c r="S29" s="366"/>
      <c r="T29" s="366"/>
      <c r="U29" s="366"/>
      <c r="V29"/>
      <c r="AB29"/>
    </row>
    <row r="30" spans="1:28" ht="15">
      <c r="A30" s="180" t="s">
        <v>282</v>
      </c>
      <c r="B30" s="181"/>
      <c r="C30" s="182" t="s">
        <v>283</v>
      </c>
      <c r="D30" s="185" t="s">
        <v>284</v>
      </c>
      <c r="E30" s="184" t="s">
        <v>285</v>
      </c>
      <c r="F30" s="185" t="s">
        <v>286</v>
      </c>
      <c r="G30" s="186" t="s">
        <v>287</v>
      </c>
      <c r="H30" s="185" t="s">
        <v>286</v>
      </c>
      <c r="I30" s="325" t="s">
        <v>287</v>
      </c>
      <c r="J30" s="185" t="s">
        <v>284</v>
      </c>
      <c r="K30" s="184" t="s">
        <v>285</v>
      </c>
      <c r="L30" s="185" t="s">
        <v>286</v>
      </c>
      <c r="M30" s="325" t="s">
        <v>287</v>
      </c>
      <c r="N30" s="185" t="s">
        <v>286</v>
      </c>
      <c r="O30" s="325" t="s">
        <v>287</v>
      </c>
      <c r="Q30" s="366"/>
      <c r="R30" s="366"/>
      <c r="S30" s="366"/>
      <c r="T30" s="366"/>
      <c r="U30" s="366"/>
      <c r="V30"/>
      <c r="AB30"/>
    </row>
    <row r="31" spans="1:28" ht="13.5">
      <c r="A31" s="82"/>
      <c r="B31" s="68"/>
      <c r="C31" s="72"/>
      <c r="D31" s="55"/>
      <c r="E31" s="53"/>
      <c r="F31" s="55"/>
      <c r="G31" s="190"/>
      <c r="H31" s="55"/>
      <c r="I31" s="190"/>
      <c r="J31" s="55"/>
      <c r="K31" s="53"/>
      <c r="L31" s="55"/>
      <c r="M31" s="190"/>
      <c r="N31" s="55"/>
      <c r="O31" s="190"/>
      <c r="Q31" s="366"/>
      <c r="R31" s="366"/>
      <c r="S31" s="366"/>
      <c r="T31" s="366"/>
      <c r="U31" s="366"/>
      <c r="V31"/>
      <c r="AB31"/>
    </row>
    <row r="32" spans="1:28" ht="127.5">
      <c r="A32" s="450">
        <v>1</v>
      </c>
      <c r="B32" s="53"/>
      <c r="C32" s="326" t="s">
        <v>189</v>
      </c>
      <c r="H32" s="54"/>
      <c r="I32" s="190"/>
      <c r="J32" s="211">
        <v>73</v>
      </c>
      <c r="K32" s="53" t="s">
        <v>310</v>
      </c>
      <c r="L32" s="79">
        <v>3.8</v>
      </c>
      <c r="M32" s="190">
        <f>PRODUCT(H32,L32)</f>
        <v>3.8</v>
      </c>
      <c r="N32" s="54"/>
      <c r="O32" s="190"/>
      <c r="P32" s="365" t="e">
        <f>SUM(Q32,#REF!,S32,T32)</f>
        <v>#REF!</v>
      </c>
      <c r="Q32" s="366">
        <v>213</v>
      </c>
      <c r="R32" s="366">
        <v>73</v>
      </c>
      <c r="S32" s="366">
        <v>197</v>
      </c>
      <c r="T32" s="366">
        <v>18</v>
      </c>
      <c r="U32" s="366"/>
      <c r="V32"/>
      <c r="AB32"/>
    </row>
    <row r="33" spans="1:28" ht="15.75" customHeight="1">
      <c r="A33" s="450"/>
      <c r="B33" s="53"/>
      <c r="C33" s="453" t="s">
        <v>190</v>
      </c>
      <c r="D33" s="55">
        <v>231</v>
      </c>
      <c r="H33" s="54"/>
      <c r="I33" s="190"/>
      <c r="J33" s="211"/>
      <c r="K33" s="53"/>
      <c r="L33" s="79"/>
      <c r="M33" s="190"/>
      <c r="N33" s="54"/>
      <c r="O33" s="190"/>
      <c r="P33" s="365"/>
      <c r="Q33" s="366"/>
      <c r="R33" s="366"/>
      <c r="S33" s="366"/>
      <c r="T33" s="366"/>
      <c r="U33" s="366"/>
      <c r="V33"/>
      <c r="AB33"/>
    </row>
    <row r="34" spans="1:28" ht="15.75" customHeight="1">
      <c r="A34" s="450"/>
      <c r="B34" s="53"/>
      <c r="C34" s="453" t="s">
        <v>191</v>
      </c>
      <c r="D34" s="55">
        <v>722.7</v>
      </c>
      <c r="H34" s="54"/>
      <c r="I34" s="190"/>
      <c r="J34" s="211"/>
      <c r="K34" s="53"/>
      <c r="L34" s="79"/>
      <c r="M34" s="190"/>
      <c r="N34" s="54"/>
      <c r="O34" s="190"/>
      <c r="P34" s="365"/>
      <c r="Q34" s="366"/>
      <c r="R34" s="366"/>
      <c r="S34" s="366"/>
      <c r="T34" s="366"/>
      <c r="U34" s="366"/>
      <c r="V34"/>
      <c r="AB34"/>
    </row>
    <row r="35" spans="1:28" ht="12.75">
      <c r="A35" s="454"/>
      <c r="B35" s="53"/>
      <c r="C35" s="453" t="s">
        <v>489</v>
      </c>
      <c r="D35" s="55">
        <f>SUM(D33:D34)</f>
        <v>953.7</v>
      </c>
      <c r="E35" s="53" t="s">
        <v>310</v>
      </c>
      <c r="F35" s="190"/>
      <c r="G35" s="190"/>
      <c r="H35" s="85"/>
      <c r="I35" s="190"/>
      <c r="J35" s="55"/>
      <c r="K35" s="53"/>
      <c r="L35" s="79"/>
      <c r="M35" s="190"/>
      <c r="N35" s="85"/>
      <c r="O35" s="190"/>
      <c r="Q35" s="366"/>
      <c r="R35" s="366"/>
      <c r="S35" s="366"/>
      <c r="T35" s="366"/>
      <c r="U35" s="366"/>
      <c r="V35"/>
      <c r="AB35"/>
    </row>
    <row r="36" spans="1:28" ht="12.75">
      <c r="A36" s="454"/>
      <c r="B36" s="53"/>
      <c r="D36" s="55"/>
      <c r="E36" s="53"/>
      <c r="F36" s="190"/>
      <c r="G36" s="190"/>
      <c r="H36" s="85"/>
      <c r="I36" s="190"/>
      <c r="J36" s="55"/>
      <c r="K36" s="53"/>
      <c r="L36" s="79"/>
      <c r="M36" s="190"/>
      <c r="N36" s="85"/>
      <c r="O36" s="190"/>
      <c r="Q36" s="366"/>
      <c r="R36" s="366"/>
      <c r="S36" s="366"/>
      <c r="T36" s="366"/>
      <c r="U36" s="366"/>
      <c r="V36"/>
      <c r="AB36"/>
    </row>
    <row r="37" spans="1:28" ht="12.75">
      <c r="A37" s="454"/>
      <c r="B37" s="53"/>
      <c r="C37" s="453" t="s">
        <v>490</v>
      </c>
      <c r="D37" s="55"/>
      <c r="E37" s="53"/>
      <c r="F37" s="190"/>
      <c r="G37" s="190"/>
      <c r="H37" s="85"/>
      <c r="I37" s="190"/>
      <c r="J37" s="55"/>
      <c r="K37" s="53"/>
      <c r="L37" s="79"/>
      <c r="M37" s="190"/>
      <c r="N37" s="85"/>
      <c r="O37" s="190"/>
      <c r="Q37" s="366"/>
      <c r="R37" s="366"/>
      <c r="S37" s="366"/>
      <c r="T37" s="366"/>
      <c r="U37" s="366"/>
      <c r="V37"/>
      <c r="AB37"/>
    </row>
    <row r="38" spans="1:28" ht="38.25">
      <c r="A38" s="454"/>
      <c r="B38" s="53"/>
      <c r="C38" s="453" t="s">
        <v>491</v>
      </c>
      <c r="D38" s="55"/>
      <c r="E38" s="53"/>
      <c r="F38" s="190"/>
      <c r="G38" s="190"/>
      <c r="H38" s="85"/>
      <c r="I38" s="190"/>
      <c r="J38" s="55"/>
      <c r="K38" s="53"/>
      <c r="L38" s="79"/>
      <c r="M38" s="190"/>
      <c r="N38" s="85"/>
      <c r="O38" s="190"/>
      <c r="Q38" s="366"/>
      <c r="R38" s="366"/>
      <c r="S38" s="366"/>
      <c r="T38" s="366"/>
      <c r="U38" s="366"/>
      <c r="V38"/>
      <c r="AB38"/>
    </row>
    <row r="39" spans="1:28" ht="12.75">
      <c r="A39" s="454"/>
      <c r="B39" s="53"/>
      <c r="C39" s="453" t="s">
        <v>492</v>
      </c>
      <c r="D39" s="55">
        <f>+D35*0.02</f>
        <v>19.074</v>
      </c>
      <c r="E39" s="53" t="s">
        <v>310</v>
      </c>
      <c r="F39" s="190"/>
      <c r="G39" s="190">
        <f>D39*F39</f>
        <v>0</v>
      </c>
      <c r="H39" s="85"/>
      <c r="I39" s="190"/>
      <c r="J39" s="55"/>
      <c r="K39" s="53"/>
      <c r="L39" s="79"/>
      <c r="M39" s="190"/>
      <c r="N39" s="85"/>
      <c r="O39" s="190"/>
      <c r="Q39" s="366"/>
      <c r="R39" s="366"/>
      <c r="S39" s="366"/>
      <c r="T39" s="366"/>
      <c r="U39" s="366"/>
      <c r="V39"/>
      <c r="AB39"/>
    </row>
    <row r="40" spans="1:28" ht="12.75">
      <c r="A40" s="454"/>
      <c r="B40" s="53"/>
      <c r="C40" s="453" t="s">
        <v>493</v>
      </c>
      <c r="D40" s="55">
        <f>+D35-D39</f>
        <v>934.6260000000001</v>
      </c>
      <c r="E40" s="53"/>
      <c r="F40" s="190"/>
      <c r="G40" s="190"/>
      <c r="H40" s="85"/>
      <c r="I40" s="190"/>
      <c r="J40" s="55"/>
      <c r="K40" s="53"/>
      <c r="L40" s="79"/>
      <c r="M40" s="190"/>
      <c r="N40" s="85"/>
      <c r="O40" s="190"/>
      <c r="Q40" s="366"/>
      <c r="R40" s="366"/>
      <c r="S40" s="366"/>
      <c r="T40" s="366"/>
      <c r="U40" s="366"/>
      <c r="V40"/>
      <c r="AB40"/>
    </row>
    <row r="41" spans="1:28" ht="12.75">
      <c r="A41" s="454"/>
      <c r="B41" s="53"/>
      <c r="C41" s="453" t="s">
        <v>192</v>
      </c>
      <c r="D41" s="55">
        <f>+D40*0.3</f>
        <v>280.3878</v>
      </c>
      <c r="E41" s="53" t="s">
        <v>310</v>
      </c>
      <c r="F41" s="190"/>
      <c r="G41" s="190">
        <f>D41*F41</f>
        <v>0</v>
      </c>
      <c r="H41" s="85"/>
      <c r="I41" s="190"/>
      <c r="J41" s="55"/>
      <c r="K41" s="53"/>
      <c r="L41" s="79"/>
      <c r="M41" s="190"/>
      <c r="N41" s="85"/>
      <c r="O41" s="190"/>
      <c r="Q41" s="366"/>
      <c r="R41" s="366"/>
      <c r="S41" s="366"/>
      <c r="T41" s="366"/>
      <c r="U41" s="366"/>
      <c r="V41"/>
      <c r="AB41"/>
    </row>
    <row r="42" spans="1:28" ht="12.75">
      <c r="A42" s="454"/>
      <c r="B42" s="53"/>
      <c r="C42" s="453" t="s">
        <v>94</v>
      </c>
      <c r="D42" s="55">
        <f>+D40*0.7</f>
        <v>654.2382</v>
      </c>
      <c r="E42" s="53" t="s">
        <v>310</v>
      </c>
      <c r="F42" s="190"/>
      <c r="G42" s="190">
        <f>D42*F42</f>
        <v>0</v>
      </c>
      <c r="H42" s="85"/>
      <c r="I42" s="190"/>
      <c r="J42" s="55"/>
      <c r="K42" s="53"/>
      <c r="L42" s="79"/>
      <c r="M42" s="190"/>
      <c r="N42" s="85"/>
      <c r="O42" s="190"/>
      <c r="Q42" s="366"/>
      <c r="R42" s="366"/>
      <c r="S42" s="366"/>
      <c r="T42" s="366"/>
      <c r="U42" s="366"/>
      <c r="V42"/>
      <c r="AB42"/>
    </row>
    <row r="43" spans="1:28" ht="12.75">
      <c r="A43" s="454"/>
      <c r="B43" s="53"/>
      <c r="C43" s="453"/>
      <c r="D43" s="55"/>
      <c r="E43" s="53"/>
      <c r="F43" s="190"/>
      <c r="G43" s="190"/>
      <c r="H43" s="85"/>
      <c r="I43" s="190"/>
      <c r="J43" s="55"/>
      <c r="K43" s="53"/>
      <c r="L43" s="79"/>
      <c r="M43" s="190"/>
      <c r="N43" s="85"/>
      <c r="O43" s="190"/>
      <c r="Q43" s="366"/>
      <c r="R43" s="366"/>
      <c r="S43" s="366"/>
      <c r="T43" s="366"/>
      <c r="U43" s="366"/>
      <c r="V43"/>
      <c r="AB43"/>
    </row>
    <row r="44" spans="1:28" ht="51">
      <c r="A44" s="450">
        <v>2</v>
      </c>
      <c r="B44" s="53"/>
      <c r="C44" s="453" t="s">
        <v>193</v>
      </c>
      <c r="D44" s="55"/>
      <c r="E44" s="53"/>
      <c r="F44" s="190"/>
      <c r="G44" s="190"/>
      <c r="H44" s="85"/>
      <c r="I44" s="190"/>
      <c r="J44" s="55"/>
      <c r="K44" s="53"/>
      <c r="L44" s="79"/>
      <c r="M44" s="190"/>
      <c r="N44" s="85"/>
      <c r="O44" s="190"/>
      <c r="Q44" s="366"/>
      <c r="R44" s="366"/>
      <c r="S44" s="366"/>
      <c r="T44" s="366"/>
      <c r="U44" s="366"/>
      <c r="V44"/>
      <c r="AB44"/>
    </row>
    <row r="45" spans="1:28" ht="12.75">
      <c r="A45" s="454"/>
      <c r="B45" s="53"/>
      <c r="C45" s="453" t="s">
        <v>494</v>
      </c>
      <c r="D45" s="55">
        <v>23.1</v>
      </c>
      <c r="E45" s="53"/>
      <c r="F45" s="190"/>
      <c r="G45" s="190"/>
      <c r="H45" s="85"/>
      <c r="I45" s="190"/>
      <c r="J45" s="55"/>
      <c r="K45" s="53"/>
      <c r="L45" s="79"/>
      <c r="M45" s="190"/>
      <c r="N45" s="85"/>
      <c r="O45" s="190"/>
      <c r="Q45" s="366"/>
      <c r="R45" s="366"/>
      <c r="S45" s="366"/>
      <c r="T45" s="366"/>
      <c r="U45" s="366"/>
      <c r="V45"/>
      <c r="AB45"/>
    </row>
    <row r="46" spans="1:28" ht="12.75">
      <c r="A46" s="454"/>
      <c r="B46" s="53"/>
      <c r="C46" s="453" t="s">
        <v>495</v>
      </c>
      <c r="D46" s="55">
        <v>31.68</v>
      </c>
      <c r="E46" s="53"/>
      <c r="F46" s="190"/>
      <c r="G46" s="190"/>
      <c r="H46" s="85"/>
      <c r="I46" s="190"/>
      <c r="J46" s="55"/>
      <c r="K46" s="53"/>
      <c r="L46" s="79"/>
      <c r="M46" s="190"/>
      <c r="N46" s="85"/>
      <c r="O46" s="190"/>
      <c r="Q46" s="366"/>
      <c r="R46" s="366"/>
      <c r="S46" s="366"/>
      <c r="T46" s="366"/>
      <c r="U46" s="366"/>
      <c r="V46"/>
      <c r="AB46"/>
    </row>
    <row r="47" spans="1:28" ht="12.75">
      <c r="A47" s="454"/>
      <c r="B47" s="53"/>
      <c r="C47" s="453" t="s">
        <v>496</v>
      </c>
      <c r="D47" s="55">
        <v>18.3</v>
      </c>
      <c r="E47" s="53"/>
      <c r="F47" s="190"/>
      <c r="G47" s="190"/>
      <c r="H47" s="85"/>
      <c r="I47" s="190"/>
      <c r="J47" s="55"/>
      <c r="K47" s="53"/>
      <c r="L47" s="79"/>
      <c r="M47" s="190"/>
      <c r="N47" s="85"/>
      <c r="O47" s="190"/>
      <c r="Q47" s="366"/>
      <c r="R47" s="366"/>
      <c r="S47" s="366"/>
      <c r="T47" s="366"/>
      <c r="U47" s="366"/>
      <c r="V47"/>
      <c r="AB47"/>
    </row>
    <row r="48" spans="1:28" ht="26.25" customHeight="1">
      <c r="A48" s="454"/>
      <c r="B48" s="53"/>
      <c r="C48" s="453" t="s">
        <v>497</v>
      </c>
      <c r="D48" s="55">
        <v>11.76</v>
      </c>
      <c r="E48" s="53"/>
      <c r="F48" s="190"/>
      <c r="G48" s="190"/>
      <c r="H48" s="85"/>
      <c r="I48" s="190"/>
      <c r="J48" s="55"/>
      <c r="K48" s="53"/>
      <c r="L48" s="79"/>
      <c r="M48" s="190"/>
      <c r="N48" s="85"/>
      <c r="O48" s="190"/>
      <c r="Q48" s="366"/>
      <c r="R48" s="366"/>
      <c r="S48" s="366"/>
      <c r="T48" s="366"/>
      <c r="U48" s="366"/>
      <c r="V48"/>
      <c r="AB48"/>
    </row>
    <row r="49" spans="1:28" ht="12.75">
      <c r="A49" s="454"/>
      <c r="B49" s="53"/>
      <c r="C49" s="453" t="s">
        <v>498</v>
      </c>
      <c r="D49" s="55">
        <f>SUM(D45:D48)</f>
        <v>84.84</v>
      </c>
      <c r="E49" s="53" t="s">
        <v>310</v>
      </c>
      <c r="F49" s="190"/>
      <c r="G49" s="190"/>
      <c r="H49" s="85"/>
      <c r="I49" s="190"/>
      <c r="J49" s="55"/>
      <c r="K49" s="53"/>
      <c r="L49" s="79"/>
      <c r="M49" s="190"/>
      <c r="N49" s="85"/>
      <c r="O49" s="190"/>
      <c r="Q49" s="366"/>
      <c r="R49" s="366"/>
      <c r="S49" s="366"/>
      <c r="T49" s="366"/>
      <c r="U49" s="366"/>
      <c r="V49"/>
      <c r="AB49"/>
    </row>
    <row r="50" spans="1:28" ht="12.75">
      <c r="A50" s="454"/>
      <c r="B50" s="53"/>
      <c r="C50" s="453" t="s">
        <v>192</v>
      </c>
      <c r="D50" s="55">
        <f>+D49*0.3</f>
        <v>25.452</v>
      </c>
      <c r="E50" s="53" t="s">
        <v>310</v>
      </c>
      <c r="F50" s="190"/>
      <c r="G50" s="190">
        <f>D50*F50</f>
        <v>0</v>
      </c>
      <c r="H50" s="85"/>
      <c r="I50" s="190"/>
      <c r="J50" s="55"/>
      <c r="K50" s="53"/>
      <c r="L50" s="79"/>
      <c r="M50" s="190"/>
      <c r="N50" s="85"/>
      <c r="O50" s="190"/>
      <c r="Q50" s="366"/>
      <c r="R50" s="366"/>
      <c r="S50" s="366"/>
      <c r="T50" s="366"/>
      <c r="U50" s="366"/>
      <c r="V50"/>
      <c r="AB50"/>
    </row>
    <row r="51" spans="1:28" ht="12.75">
      <c r="A51" s="454"/>
      <c r="B51" s="53"/>
      <c r="C51" s="453" t="s">
        <v>94</v>
      </c>
      <c r="D51" s="55">
        <f>+D49*0.7</f>
        <v>59.388</v>
      </c>
      <c r="E51" s="53" t="s">
        <v>310</v>
      </c>
      <c r="F51" s="190"/>
      <c r="G51" s="190">
        <f>D51*F51</f>
        <v>0</v>
      </c>
      <c r="H51" s="85"/>
      <c r="I51" s="190"/>
      <c r="J51" s="55"/>
      <c r="K51" s="53"/>
      <c r="L51" s="79"/>
      <c r="M51" s="190"/>
      <c r="N51" s="85"/>
      <c r="O51" s="190"/>
      <c r="Q51" s="366"/>
      <c r="R51" s="366"/>
      <c r="S51" s="366"/>
      <c r="T51" s="366"/>
      <c r="U51" s="366"/>
      <c r="V51"/>
      <c r="AB51"/>
    </row>
    <row r="52" spans="1:28" ht="12.75">
      <c r="A52" s="454"/>
      <c r="B52" s="53"/>
      <c r="C52" s="453"/>
      <c r="D52" s="55"/>
      <c r="E52" s="53"/>
      <c r="F52" s="190"/>
      <c r="G52" s="190"/>
      <c r="H52" s="85"/>
      <c r="I52" s="190"/>
      <c r="J52" s="55"/>
      <c r="K52" s="53"/>
      <c r="L52" s="79"/>
      <c r="M52" s="190"/>
      <c r="N52" s="85"/>
      <c r="O52" s="190"/>
      <c r="Q52" s="366"/>
      <c r="R52" s="366"/>
      <c r="S52" s="366"/>
      <c r="T52" s="366"/>
      <c r="U52" s="366"/>
      <c r="V52"/>
      <c r="AB52"/>
    </row>
    <row r="53" spans="1:28" ht="25.5">
      <c r="A53" s="455">
        <v>3</v>
      </c>
      <c r="B53" s="53"/>
      <c r="C53" s="453" t="s">
        <v>499</v>
      </c>
      <c r="D53" s="55"/>
      <c r="E53" s="53"/>
      <c r="F53" s="190"/>
      <c r="G53" s="190"/>
      <c r="H53" s="85"/>
      <c r="I53" s="190"/>
      <c r="J53" s="55"/>
      <c r="K53" s="53"/>
      <c r="L53" s="79"/>
      <c r="M53" s="190"/>
      <c r="N53" s="85"/>
      <c r="O53" s="190"/>
      <c r="Q53" s="366"/>
      <c r="R53" s="366"/>
      <c r="S53" s="366"/>
      <c r="T53" s="366"/>
      <c r="U53" s="366"/>
      <c r="V53"/>
      <c r="AB53"/>
    </row>
    <row r="54" spans="1:28" ht="13.5">
      <c r="A54" s="455"/>
      <c r="B54" s="53"/>
      <c r="C54" s="453" t="s">
        <v>500</v>
      </c>
      <c r="D54" s="55">
        <v>580.8</v>
      </c>
      <c r="E54" s="53" t="s">
        <v>297</v>
      </c>
      <c r="F54" s="190"/>
      <c r="G54" s="190"/>
      <c r="H54" s="85"/>
      <c r="I54" s="190"/>
      <c r="J54" s="55"/>
      <c r="K54" s="53"/>
      <c r="L54" s="79"/>
      <c r="M54" s="190"/>
      <c r="N54" s="85"/>
      <c r="O54" s="190"/>
      <c r="Q54" s="366"/>
      <c r="R54" s="366"/>
      <c r="S54" s="366"/>
      <c r="T54" s="366"/>
      <c r="U54" s="366"/>
      <c r="V54"/>
      <c r="AB54"/>
    </row>
    <row r="55" spans="1:28" ht="13.5">
      <c r="A55" s="455"/>
      <c r="B55" s="53"/>
      <c r="C55" s="453" t="s">
        <v>501</v>
      </c>
      <c r="D55" s="55">
        <v>10.5</v>
      </c>
      <c r="E55" s="53" t="s">
        <v>297</v>
      </c>
      <c r="F55" s="190"/>
      <c r="G55" s="190"/>
      <c r="H55" s="85"/>
      <c r="I55" s="190"/>
      <c r="J55" s="55"/>
      <c r="K55" s="53"/>
      <c r="L55" s="79"/>
      <c r="M55" s="190"/>
      <c r="N55" s="85"/>
      <c r="O55" s="190"/>
      <c r="Q55" s="366"/>
      <c r="R55" s="366"/>
      <c r="S55" s="366"/>
      <c r="T55" s="366"/>
      <c r="U55" s="366"/>
      <c r="V55"/>
      <c r="AB55"/>
    </row>
    <row r="56" spans="1:28" ht="13.5">
      <c r="A56" s="455"/>
      <c r="B56" s="53"/>
      <c r="C56" s="453" t="s">
        <v>502</v>
      </c>
      <c r="D56" s="55">
        <v>14.4</v>
      </c>
      <c r="E56" s="53" t="s">
        <v>297</v>
      </c>
      <c r="F56" s="190"/>
      <c r="G56" s="190"/>
      <c r="H56" s="85"/>
      <c r="I56" s="190"/>
      <c r="J56" s="55"/>
      <c r="K56" s="53"/>
      <c r="L56" s="79"/>
      <c r="M56" s="190"/>
      <c r="N56" s="85"/>
      <c r="O56" s="190"/>
      <c r="Q56" s="366"/>
      <c r="R56" s="366"/>
      <c r="S56" s="366"/>
      <c r="T56" s="366"/>
      <c r="U56" s="366"/>
      <c r="V56"/>
      <c r="AB56"/>
    </row>
    <row r="57" spans="1:28" ht="13.5">
      <c r="A57" s="455"/>
      <c r="B57" s="53"/>
      <c r="C57" s="453" t="s">
        <v>503</v>
      </c>
      <c r="D57" s="55">
        <v>8.32</v>
      </c>
      <c r="E57" s="53" t="s">
        <v>297</v>
      </c>
      <c r="F57" s="190"/>
      <c r="G57" s="190"/>
      <c r="H57" s="85"/>
      <c r="I57" s="190"/>
      <c r="J57" s="55"/>
      <c r="K57" s="53"/>
      <c r="L57" s="79"/>
      <c r="M57" s="190"/>
      <c r="N57" s="85"/>
      <c r="O57" s="190"/>
      <c r="Q57" s="366"/>
      <c r="R57" s="366"/>
      <c r="S57" s="366"/>
      <c r="T57" s="366"/>
      <c r="U57" s="366"/>
      <c r="V57"/>
      <c r="AB57"/>
    </row>
    <row r="58" spans="1:28" ht="13.5">
      <c r="A58" s="455"/>
      <c r="B58" s="53"/>
      <c r="C58" s="453"/>
      <c r="D58" s="55">
        <f>SUM(D54:D57)</f>
        <v>614.02</v>
      </c>
      <c r="E58" s="53" t="s">
        <v>297</v>
      </c>
      <c r="F58" s="190"/>
      <c r="G58" s="190">
        <f>D58*F58</f>
        <v>0</v>
      </c>
      <c r="H58" s="85"/>
      <c r="I58" s="190"/>
      <c r="J58" s="55"/>
      <c r="K58" s="53"/>
      <c r="L58" s="79"/>
      <c r="M58" s="190"/>
      <c r="N58" s="85"/>
      <c r="O58" s="190"/>
      <c r="Q58" s="366"/>
      <c r="R58" s="366"/>
      <c r="S58" s="366"/>
      <c r="T58" s="366"/>
      <c r="U58" s="366"/>
      <c r="V58"/>
      <c r="AB58"/>
    </row>
    <row r="59" spans="1:28" ht="13.5">
      <c r="A59" s="455"/>
      <c r="B59" s="53"/>
      <c r="C59" s="453"/>
      <c r="D59" s="55"/>
      <c r="E59" s="53"/>
      <c r="F59" s="190"/>
      <c r="G59" s="190"/>
      <c r="H59" s="85"/>
      <c r="I59" s="190"/>
      <c r="J59" s="55"/>
      <c r="K59" s="53"/>
      <c r="L59" s="79"/>
      <c r="M59" s="190"/>
      <c r="N59" s="85"/>
      <c r="O59" s="190"/>
      <c r="Q59" s="366"/>
      <c r="R59" s="366"/>
      <c r="S59" s="366"/>
      <c r="T59" s="366"/>
      <c r="U59" s="366"/>
      <c r="V59"/>
      <c r="AB59"/>
    </row>
    <row r="60" spans="1:28" ht="39.75" customHeight="1">
      <c r="A60" s="455">
        <v>4</v>
      </c>
      <c r="B60" s="57"/>
      <c r="C60" s="54" t="s">
        <v>504</v>
      </c>
      <c r="H60" s="79"/>
      <c r="I60" s="190"/>
      <c r="J60" s="211">
        <v>40</v>
      </c>
      <c r="K60" s="328" t="s">
        <v>310</v>
      </c>
      <c r="L60" s="79">
        <v>4.6</v>
      </c>
      <c r="M60" s="79">
        <f>PRODUCT(H60,L60)</f>
        <v>4.6</v>
      </c>
      <c r="N60" s="79"/>
      <c r="O60" s="190"/>
      <c r="P60" s="365" t="e">
        <f>SUM(Q60,#REF!,S60,T60)</f>
        <v>#REF!</v>
      </c>
      <c r="Q60" s="366">
        <v>121</v>
      </c>
      <c r="R60" s="366">
        <v>40</v>
      </c>
      <c r="S60" s="366">
        <v>82</v>
      </c>
      <c r="T60" s="366">
        <v>9.5</v>
      </c>
      <c r="U60" s="366"/>
      <c r="V60"/>
      <c r="AB60"/>
    </row>
    <row r="61" spans="1:28" ht="13.5">
      <c r="A61" s="455"/>
      <c r="B61" s="53"/>
      <c r="C61" s="54" t="s">
        <v>505</v>
      </c>
      <c r="H61" s="85"/>
      <c r="I61" s="190"/>
      <c r="J61" s="55"/>
      <c r="K61" s="53"/>
      <c r="L61" s="79"/>
      <c r="M61" s="190"/>
      <c r="N61" s="85"/>
      <c r="O61" s="190"/>
      <c r="P61" s="368"/>
      <c r="Q61" s="369"/>
      <c r="R61" s="369"/>
      <c r="S61" s="370"/>
      <c r="T61" s="370"/>
      <c r="U61" s="366"/>
      <c r="V61" s="293"/>
      <c r="W61" s="293"/>
      <c r="X61" s="293"/>
      <c r="Y61" s="293"/>
      <c r="AB61"/>
    </row>
    <row r="62" spans="1:28" ht="25.5">
      <c r="A62" s="455"/>
      <c r="B62" s="53"/>
      <c r="C62" s="54" t="s">
        <v>506</v>
      </c>
      <c r="H62" s="85"/>
      <c r="I62" s="190"/>
      <c r="J62" s="55"/>
      <c r="K62" s="53"/>
      <c r="L62" s="79"/>
      <c r="M62" s="190"/>
      <c r="N62" s="85"/>
      <c r="O62" s="190"/>
      <c r="P62" s="368"/>
      <c r="Q62" s="369"/>
      <c r="R62" s="369"/>
      <c r="S62" s="370"/>
      <c r="T62" s="370"/>
      <c r="U62" s="366"/>
      <c r="V62" s="293"/>
      <c r="W62" s="293"/>
      <c r="X62" s="293"/>
      <c r="Y62" s="293"/>
      <c r="AB62"/>
    </row>
    <row r="63" spans="1:28" ht="25.5">
      <c r="A63" s="455"/>
      <c r="B63" s="53"/>
      <c r="C63" s="54" t="s">
        <v>507</v>
      </c>
      <c r="D63" s="55">
        <v>348.15</v>
      </c>
      <c r="E63" s="328" t="s">
        <v>310</v>
      </c>
      <c r="F63" s="190"/>
      <c r="G63" s="190">
        <f>D63*F63</f>
        <v>0</v>
      </c>
      <c r="H63" s="85"/>
      <c r="I63" s="190"/>
      <c r="J63" s="55"/>
      <c r="K63" s="53"/>
      <c r="L63" s="79"/>
      <c r="M63" s="190"/>
      <c r="N63" s="85"/>
      <c r="O63" s="190"/>
      <c r="P63" s="368"/>
      <c r="Q63" s="369"/>
      <c r="R63" s="369"/>
      <c r="S63" s="370"/>
      <c r="T63" s="370"/>
      <c r="U63" s="366"/>
      <c r="V63" s="293"/>
      <c r="W63" s="293"/>
      <c r="X63" s="293"/>
      <c r="Y63" s="293"/>
      <c r="AB63"/>
    </row>
    <row r="64" spans="1:28" ht="13.5">
      <c r="A64" s="455"/>
      <c r="B64" s="53"/>
      <c r="C64" s="54"/>
      <c r="D64" s="55"/>
      <c r="E64" s="328"/>
      <c r="F64" s="190"/>
      <c r="G64" s="190"/>
      <c r="H64" s="85"/>
      <c r="I64" s="190"/>
      <c r="J64" s="55"/>
      <c r="K64" s="53"/>
      <c r="L64" s="79"/>
      <c r="M64" s="190"/>
      <c r="N64" s="85"/>
      <c r="O64" s="190"/>
      <c r="P64" s="368"/>
      <c r="Q64" s="369"/>
      <c r="R64" s="369"/>
      <c r="S64" s="370"/>
      <c r="T64" s="370"/>
      <c r="U64" s="366"/>
      <c r="V64" s="293"/>
      <c r="W64" s="293"/>
      <c r="X64" s="293"/>
      <c r="Y64" s="293"/>
      <c r="AB64"/>
    </row>
    <row r="65" spans="1:28" ht="13.5">
      <c r="A65" s="455"/>
      <c r="B65" s="53"/>
      <c r="C65" s="54"/>
      <c r="D65" s="55"/>
      <c r="E65" s="328"/>
      <c r="F65" s="190"/>
      <c r="G65" s="190"/>
      <c r="H65" s="85"/>
      <c r="I65" s="190"/>
      <c r="J65" s="55"/>
      <c r="K65" s="53"/>
      <c r="L65" s="79"/>
      <c r="M65" s="190"/>
      <c r="N65" s="85"/>
      <c r="O65" s="190"/>
      <c r="P65" s="368"/>
      <c r="Q65" s="369"/>
      <c r="R65" s="369"/>
      <c r="S65" s="370"/>
      <c r="T65" s="370"/>
      <c r="U65" s="366"/>
      <c r="V65" s="293"/>
      <c r="W65" s="293"/>
      <c r="X65" s="293"/>
      <c r="Y65" s="293"/>
      <c r="AB65"/>
    </row>
    <row r="66" spans="1:28" ht="13.5">
      <c r="A66" s="455"/>
      <c r="B66" s="53"/>
      <c r="C66" s="54"/>
      <c r="D66" s="55"/>
      <c r="E66" s="328"/>
      <c r="F66" s="190"/>
      <c r="G66" s="190"/>
      <c r="H66" s="85"/>
      <c r="I66" s="190"/>
      <c r="J66" s="55"/>
      <c r="K66" s="53"/>
      <c r="L66" s="79"/>
      <c r="M66" s="190"/>
      <c r="N66" s="85"/>
      <c r="O66" s="190"/>
      <c r="P66" s="368"/>
      <c r="Q66" s="369"/>
      <c r="R66" s="369"/>
      <c r="S66" s="370"/>
      <c r="T66" s="370"/>
      <c r="U66" s="366"/>
      <c r="V66" s="293"/>
      <c r="W66" s="293"/>
      <c r="X66" s="293"/>
      <c r="Y66" s="293"/>
      <c r="AB66"/>
    </row>
    <row r="67" spans="1:28" ht="38.25">
      <c r="A67" s="455">
        <f>SUM(A60,1)</f>
        <v>5</v>
      </c>
      <c r="B67" s="57"/>
      <c r="C67" s="54" t="s">
        <v>397</v>
      </c>
      <c r="D67" s="85"/>
      <c r="E67" s="328"/>
      <c r="F67" s="190"/>
      <c r="G67" s="190"/>
      <c r="H67" s="79"/>
      <c r="I67" s="190"/>
      <c r="J67" s="208">
        <v>31.5</v>
      </c>
      <c r="K67" s="328" t="s">
        <v>310</v>
      </c>
      <c r="L67" s="79">
        <v>3.6</v>
      </c>
      <c r="M67" s="79">
        <f>PRODUCT(H67,L67)</f>
        <v>3.6</v>
      </c>
      <c r="N67" s="79"/>
      <c r="O67" s="190"/>
      <c r="P67" s="365" t="e">
        <f>SUM(Q67,#REF!,S67,T67)</f>
        <v>#REF!</v>
      </c>
      <c r="Q67" s="371">
        <v>86</v>
      </c>
      <c r="R67" s="366">
        <v>31.5</v>
      </c>
      <c r="S67" s="366">
        <v>105</v>
      </c>
      <c r="T67" s="366">
        <v>8</v>
      </c>
      <c r="U67" s="366"/>
      <c r="V67"/>
      <c r="AB67"/>
    </row>
    <row r="68" spans="1:28" ht="25.5">
      <c r="A68" s="455"/>
      <c r="B68" s="53"/>
      <c r="C68" s="54" t="s">
        <v>508</v>
      </c>
      <c r="D68" s="55"/>
      <c r="E68" s="53"/>
      <c r="F68" s="190"/>
      <c r="G68" s="190"/>
      <c r="H68" s="85"/>
      <c r="I68" s="190"/>
      <c r="J68" s="55"/>
      <c r="K68" s="53"/>
      <c r="L68" s="79"/>
      <c r="M68" s="190"/>
      <c r="N68" s="85"/>
      <c r="O68" s="190"/>
      <c r="Q68" s="366"/>
      <c r="R68" s="366"/>
      <c r="S68" s="366"/>
      <c r="T68" s="366"/>
      <c r="U68" s="366"/>
      <c r="V68"/>
      <c r="AB68"/>
    </row>
    <row r="69" spans="1:28" ht="12.75">
      <c r="A69" s="456" t="s">
        <v>509</v>
      </c>
      <c r="B69" s="53"/>
      <c r="C69" s="453">
        <f>+D35</f>
        <v>953.7</v>
      </c>
      <c r="D69" s="55"/>
      <c r="E69" s="53"/>
      <c r="F69" s="190"/>
      <c r="G69" s="190"/>
      <c r="H69" s="85"/>
      <c r="I69" s="190"/>
      <c r="J69" s="55"/>
      <c r="K69" s="53"/>
      <c r="L69" s="79"/>
      <c r="M69" s="190"/>
      <c r="N69" s="85"/>
      <c r="O69" s="190"/>
      <c r="Q69" s="366"/>
      <c r="R69" s="366"/>
      <c r="S69" s="366"/>
      <c r="T69" s="366"/>
      <c r="U69" s="366"/>
      <c r="V69"/>
      <c r="AB69"/>
    </row>
    <row r="70" spans="1:28" ht="12.75">
      <c r="A70" s="456" t="s">
        <v>510</v>
      </c>
      <c r="B70" s="53"/>
      <c r="C70" s="453">
        <f>+D49</f>
        <v>84.84</v>
      </c>
      <c r="D70" s="55"/>
      <c r="E70" s="53"/>
      <c r="F70" s="190"/>
      <c r="G70" s="190"/>
      <c r="H70" s="85"/>
      <c r="I70" s="190"/>
      <c r="J70" s="55"/>
      <c r="K70" s="53"/>
      <c r="L70" s="79"/>
      <c r="M70" s="190"/>
      <c r="N70" s="85"/>
      <c r="O70" s="190"/>
      <c r="Q70" s="366"/>
      <c r="R70" s="366"/>
      <c r="S70" s="366"/>
      <c r="T70" s="366"/>
      <c r="U70" s="366"/>
      <c r="V70"/>
      <c r="AB70"/>
    </row>
    <row r="71" spans="1:28" ht="13.5">
      <c r="A71" s="455"/>
      <c r="B71" s="53"/>
      <c r="C71" s="453">
        <f>SUM(C69:C70)</f>
        <v>1038.54</v>
      </c>
      <c r="D71" s="55">
        <f>+C71*0.15</f>
        <v>155.78099999999998</v>
      </c>
      <c r="E71" s="328" t="s">
        <v>310</v>
      </c>
      <c r="F71" s="190"/>
      <c r="G71" s="190">
        <f>D71*F71</f>
        <v>0</v>
      </c>
      <c r="H71" s="85"/>
      <c r="I71" s="190"/>
      <c r="J71" s="55"/>
      <c r="K71" s="53"/>
      <c r="L71" s="79"/>
      <c r="M71" s="190"/>
      <c r="N71" s="85"/>
      <c r="O71" s="190"/>
      <c r="Q71" s="366"/>
      <c r="R71" s="366"/>
      <c r="S71" s="366"/>
      <c r="T71" s="366"/>
      <c r="U71" s="366"/>
      <c r="V71"/>
      <c r="AB71"/>
    </row>
    <row r="72" spans="1:28" ht="13.5">
      <c r="A72" s="455"/>
      <c r="B72" s="53"/>
      <c r="C72" s="453"/>
      <c r="D72" s="55"/>
      <c r="E72" s="53"/>
      <c r="F72" s="190"/>
      <c r="G72" s="190"/>
      <c r="H72" s="85"/>
      <c r="I72" s="190"/>
      <c r="J72" s="55"/>
      <c r="K72" s="53"/>
      <c r="L72" s="79"/>
      <c r="M72" s="190"/>
      <c r="N72" s="85"/>
      <c r="O72" s="190"/>
      <c r="Q72" s="366"/>
      <c r="R72" s="366"/>
      <c r="S72" s="366"/>
      <c r="T72" s="366"/>
      <c r="U72" s="366"/>
      <c r="V72"/>
      <c r="AB72"/>
    </row>
    <row r="73" spans="1:28" ht="39" customHeight="1">
      <c r="A73" s="455">
        <v>6</v>
      </c>
      <c r="B73" s="53"/>
      <c r="C73" s="453" t="s">
        <v>511</v>
      </c>
      <c r="D73" s="55"/>
      <c r="E73" s="53"/>
      <c r="F73" s="190"/>
      <c r="G73" s="190"/>
      <c r="H73" s="85"/>
      <c r="I73" s="190"/>
      <c r="J73" s="55"/>
      <c r="K73" s="53"/>
      <c r="L73" s="79"/>
      <c r="M73" s="190"/>
      <c r="N73" s="85"/>
      <c r="O73" s="190"/>
      <c r="Q73" s="366"/>
      <c r="R73" s="366"/>
      <c r="S73" s="366"/>
      <c r="T73" s="366"/>
      <c r="U73" s="366"/>
      <c r="V73"/>
      <c r="AB73"/>
    </row>
    <row r="74" spans="1:28" ht="13.5">
      <c r="A74" s="455"/>
      <c r="B74" s="53"/>
      <c r="C74" s="453" t="s">
        <v>512</v>
      </c>
      <c r="D74" s="55">
        <f>+D35</f>
        <v>953.7</v>
      </c>
      <c r="E74" s="53"/>
      <c r="F74" s="190"/>
      <c r="G74" s="190"/>
      <c r="H74" s="85"/>
      <c r="I74" s="190"/>
      <c r="J74" s="55"/>
      <c r="K74" s="53"/>
      <c r="L74" s="79"/>
      <c r="M74" s="190"/>
      <c r="N74" s="85"/>
      <c r="O74" s="190"/>
      <c r="Q74" s="366"/>
      <c r="R74" s="366"/>
      <c r="S74" s="366"/>
      <c r="T74" s="366"/>
      <c r="U74" s="366"/>
      <c r="V74"/>
      <c r="AB74"/>
    </row>
    <row r="75" spans="1:28" ht="13.5">
      <c r="A75" s="455"/>
      <c r="B75" s="53"/>
      <c r="C75" s="453" t="s">
        <v>513</v>
      </c>
      <c r="D75" s="55">
        <f>+D49</f>
        <v>84.84</v>
      </c>
      <c r="E75" s="53"/>
      <c r="F75" s="190"/>
      <c r="G75" s="190"/>
      <c r="H75" s="85"/>
      <c r="I75" s="190"/>
      <c r="J75" s="55"/>
      <c r="K75" s="53"/>
      <c r="L75" s="79"/>
      <c r="M75" s="190"/>
      <c r="N75" s="85"/>
      <c r="O75" s="190"/>
      <c r="Q75" s="366"/>
      <c r="R75" s="366"/>
      <c r="S75" s="366"/>
      <c r="T75" s="366"/>
      <c r="U75" s="366"/>
      <c r="V75"/>
      <c r="AB75"/>
    </row>
    <row r="76" spans="1:28" ht="13.5">
      <c r="A76" s="455"/>
      <c r="B76" s="53"/>
      <c r="C76" s="453" t="s">
        <v>514</v>
      </c>
      <c r="D76" s="55">
        <f>+D71</f>
        <v>155.78099999999998</v>
      </c>
      <c r="E76" s="53"/>
      <c r="F76" s="190"/>
      <c r="G76" s="190"/>
      <c r="H76" s="85"/>
      <c r="I76" s="190"/>
      <c r="J76" s="55"/>
      <c r="K76" s="53"/>
      <c r="L76" s="79"/>
      <c r="M76" s="190"/>
      <c r="N76" s="85"/>
      <c r="O76" s="190"/>
      <c r="Q76" s="366"/>
      <c r="R76" s="366"/>
      <c r="S76" s="366"/>
      <c r="T76" s="366"/>
      <c r="U76" s="366"/>
      <c r="V76"/>
      <c r="AB76"/>
    </row>
    <row r="77" spans="1:28" ht="13.5">
      <c r="A77" s="455"/>
      <c r="B77" s="53"/>
      <c r="C77" s="453" t="s">
        <v>515</v>
      </c>
      <c r="D77" s="55">
        <f>+D63</f>
        <v>348.15</v>
      </c>
      <c r="E77" s="53"/>
      <c r="F77" s="190"/>
      <c r="G77" s="190"/>
      <c r="H77" s="85"/>
      <c r="I77" s="190"/>
      <c r="J77" s="55"/>
      <c r="K77" s="53"/>
      <c r="L77" s="79"/>
      <c r="M77" s="190"/>
      <c r="N77" s="85"/>
      <c r="O77" s="190"/>
      <c r="Q77" s="366"/>
      <c r="R77" s="366"/>
      <c r="S77" s="366"/>
      <c r="T77" s="366"/>
      <c r="U77" s="366"/>
      <c r="V77"/>
      <c r="AB77"/>
    </row>
    <row r="78" spans="1:28" ht="15.75" customHeight="1">
      <c r="A78" s="455"/>
      <c r="B78" s="53"/>
      <c r="C78" s="453" t="s">
        <v>516</v>
      </c>
      <c r="D78" s="55">
        <v>49</v>
      </c>
      <c r="E78" s="53"/>
      <c r="F78" s="190"/>
      <c r="G78" s="190"/>
      <c r="H78" s="85"/>
      <c r="I78" s="190"/>
      <c r="J78" s="55"/>
      <c r="K78" s="53"/>
      <c r="L78" s="79"/>
      <c r="M78" s="190"/>
      <c r="N78" s="85"/>
      <c r="O78" s="190"/>
      <c r="Q78" s="366"/>
      <c r="R78" s="366"/>
      <c r="S78" s="366"/>
      <c r="T78" s="366"/>
      <c r="U78" s="366"/>
      <c r="V78"/>
      <c r="AB78"/>
    </row>
    <row r="79" spans="1:28" ht="13.5">
      <c r="A79" s="455"/>
      <c r="B79" s="53"/>
      <c r="C79" s="453"/>
      <c r="D79" s="55">
        <f>D74+D75-D76-D77-D78</f>
        <v>485.60900000000004</v>
      </c>
      <c r="E79" s="53" t="s">
        <v>310</v>
      </c>
      <c r="F79" s="190"/>
      <c r="G79" s="190">
        <f>D79*F79</f>
        <v>0</v>
      </c>
      <c r="H79" s="85"/>
      <c r="I79" s="190"/>
      <c r="J79" s="55"/>
      <c r="K79" s="53"/>
      <c r="L79" s="79"/>
      <c r="M79" s="190"/>
      <c r="N79" s="85"/>
      <c r="O79" s="190"/>
      <c r="Q79" s="366"/>
      <c r="R79" s="366"/>
      <c r="S79" s="366"/>
      <c r="T79" s="366"/>
      <c r="U79" s="366"/>
      <c r="V79"/>
      <c r="AB79"/>
    </row>
    <row r="80" spans="1:28" ht="13.5">
      <c r="A80" s="455"/>
      <c r="B80" s="53"/>
      <c r="C80" s="453"/>
      <c r="D80" s="55"/>
      <c r="E80" s="53"/>
      <c r="F80" s="190"/>
      <c r="G80" s="190"/>
      <c r="H80" s="85"/>
      <c r="I80" s="190"/>
      <c r="J80" s="55"/>
      <c r="K80" s="53"/>
      <c r="L80" s="79"/>
      <c r="M80" s="190"/>
      <c r="N80" s="85"/>
      <c r="O80" s="190"/>
      <c r="Q80" s="366"/>
      <c r="R80" s="366"/>
      <c r="S80" s="366"/>
      <c r="T80" s="366"/>
      <c r="U80" s="366"/>
      <c r="V80"/>
      <c r="AB80"/>
    </row>
    <row r="81" spans="1:28" ht="54" customHeight="1">
      <c r="A81" s="455">
        <v>7</v>
      </c>
      <c r="B81" s="53"/>
      <c r="C81" s="54" t="s">
        <v>517</v>
      </c>
      <c r="D81" s="55"/>
      <c r="E81" s="328"/>
      <c r="F81" s="190"/>
      <c r="G81" s="190"/>
      <c r="H81" s="85"/>
      <c r="I81" s="190"/>
      <c r="J81" s="211">
        <v>41.5</v>
      </c>
      <c r="K81" s="328" t="s">
        <v>310</v>
      </c>
      <c r="L81" s="79">
        <v>1.25</v>
      </c>
      <c r="M81" s="190">
        <f>PRODUCT(H81,L81)</f>
        <v>1.25</v>
      </c>
      <c r="N81" s="85"/>
      <c r="O81" s="190"/>
      <c r="P81" s="365" t="e">
        <f>SUM(Q81,#REF!,S81,T81)</f>
        <v>#REF!</v>
      </c>
      <c r="Q81" s="366">
        <v>127</v>
      </c>
      <c r="R81" s="366">
        <v>41.5</v>
      </c>
      <c r="S81" s="366">
        <v>92</v>
      </c>
      <c r="T81" s="366">
        <v>10</v>
      </c>
      <c r="U81" s="366"/>
      <c r="V81"/>
      <c r="AB81"/>
    </row>
    <row r="82" spans="1:28" ht="13.5">
      <c r="A82" s="455"/>
      <c r="B82" s="53"/>
      <c r="C82" s="54"/>
      <c r="D82" s="55"/>
      <c r="E82" s="328"/>
      <c r="F82" s="190"/>
      <c r="G82" s="190"/>
      <c r="H82" s="85"/>
      <c r="I82" s="190"/>
      <c r="J82" s="211"/>
      <c r="K82" s="328"/>
      <c r="L82" s="79"/>
      <c r="M82" s="190"/>
      <c r="N82" s="85"/>
      <c r="O82" s="190"/>
      <c r="P82" s="365"/>
      <c r="Q82" s="366"/>
      <c r="R82" s="366"/>
      <c r="S82" s="366"/>
      <c r="T82" s="366"/>
      <c r="U82" s="366"/>
      <c r="V82"/>
      <c r="AB82"/>
    </row>
    <row r="83" spans="1:28" ht="13.5">
      <c r="A83" s="455"/>
      <c r="B83" s="53"/>
      <c r="C83" s="54" t="s">
        <v>518</v>
      </c>
      <c r="D83" s="55">
        <f>+D63</f>
        <v>348.15</v>
      </c>
      <c r="E83" s="328"/>
      <c r="F83" s="190"/>
      <c r="G83" s="190"/>
      <c r="H83" s="85"/>
      <c r="I83" s="190"/>
      <c r="J83" s="211"/>
      <c r="K83" s="328"/>
      <c r="L83" s="79"/>
      <c r="M83" s="190"/>
      <c r="N83" s="85"/>
      <c r="O83" s="190"/>
      <c r="P83" s="365"/>
      <c r="Q83" s="366"/>
      <c r="R83" s="366"/>
      <c r="S83" s="366"/>
      <c r="T83" s="366"/>
      <c r="U83" s="366"/>
      <c r="V83"/>
      <c r="AB83"/>
    </row>
    <row r="84" spans="1:28" ht="13.5">
      <c r="A84" s="455"/>
      <c r="B84" s="53"/>
      <c r="C84" s="54" t="s">
        <v>519</v>
      </c>
      <c r="D84" s="55">
        <f>+D79</f>
        <v>485.60900000000004</v>
      </c>
      <c r="E84" s="328"/>
      <c r="F84" s="190"/>
      <c r="G84" s="190"/>
      <c r="H84" s="85"/>
      <c r="I84" s="190"/>
      <c r="J84" s="211"/>
      <c r="K84" s="328"/>
      <c r="L84" s="79"/>
      <c r="M84" s="190"/>
      <c r="N84" s="85"/>
      <c r="O84" s="190"/>
      <c r="P84" s="365"/>
      <c r="Q84" s="366"/>
      <c r="R84" s="366"/>
      <c r="S84" s="366"/>
      <c r="T84" s="366"/>
      <c r="U84" s="366"/>
      <c r="V84"/>
      <c r="AB84"/>
    </row>
    <row r="85" spans="1:28" ht="13.5">
      <c r="A85" s="455"/>
      <c r="B85" s="53"/>
      <c r="C85" s="54" t="s">
        <v>520</v>
      </c>
      <c r="D85" s="55">
        <f>+D78</f>
        <v>49</v>
      </c>
      <c r="E85" s="328"/>
      <c r="F85" s="190"/>
      <c r="G85" s="190"/>
      <c r="H85" s="85"/>
      <c r="I85" s="190"/>
      <c r="J85" s="211"/>
      <c r="K85" s="328"/>
      <c r="L85" s="79"/>
      <c r="M85" s="190"/>
      <c r="N85" s="85"/>
      <c r="O85" s="190"/>
      <c r="P85" s="365"/>
      <c r="Q85" s="366"/>
      <c r="R85" s="366"/>
      <c r="S85" s="366"/>
      <c r="T85" s="366"/>
      <c r="U85" s="366"/>
      <c r="V85"/>
      <c r="AB85"/>
    </row>
    <row r="86" spans="1:28" ht="13.5">
      <c r="A86" s="455"/>
      <c r="B86" s="53"/>
      <c r="C86" s="54"/>
      <c r="D86" s="55">
        <f>SUM(D82:D85)</f>
        <v>882.759</v>
      </c>
      <c r="E86" s="328" t="s">
        <v>310</v>
      </c>
      <c r="F86" s="190"/>
      <c r="G86" s="190">
        <f>D86*F86</f>
        <v>0</v>
      </c>
      <c r="H86" s="85"/>
      <c r="I86" s="190"/>
      <c r="J86" s="211"/>
      <c r="K86" s="328"/>
      <c r="L86" s="79"/>
      <c r="M86" s="190"/>
      <c r="N86" s="85"/>
      <c r="O86" s="190"/>
      <c r="P86" s="365"/>
      <c r="Q86" s="366"/>
      <c r="R86" s="366"/>
      <c r="S86" s="366"/>
      <c r="T86" s="366"/>
      <c r="U86" s="366"/>
      <c r="V86"/>
      <c r="AB86"/>
    </row>
    <row r="87" spans="1:28" ht="13.5">
      <c r="A87" s="455"/>
      <c r="B87" s="53"/>
      <c r="C87" s="54"/>
      <c r="D87" s="55"/>
      <c r="E87" s="328"/>
      <c r="F87" s="190"/>
      <c r="G87" s="190"/>
      <c r="H87" s="85"/>
      <c r="I87" s="190"/>
      <c r="J87" s="211"/>
      <c r="K87" s="328"/>
      <c r="L87" s="79"/>
      <c r="M87" s="190"/>
      <c r="N87" s="85"/>
      <c r="O87" s="190"/>
      <c r="P87" s="365"/>
      <c r="Q87" s="366"/>
      <c r="R87" s="366"/>
      <c r="S87" s="366"/>
      <c r="T87" s="366"/>
      <c r="U87" s="366"/>
      <c r="V87"/>
      <c r="AB87"/>
    </row>
    <row r="88" spans="1:28" ht="25.5">
      <c r="A88" s="455">
        <v>8</v>
      </c>
      <c r="B88" s="53"/>
      <c r="C88" s="54" t="s">
        <v>521</v>
      </c>
      <c r="D88" s="55"/>
      <c r="E88" s="328"/>
      <c r="F88" s="190"/>
      <c r="G88" s="190"/>
      <c r="H88" s="85"/>
      <c r="I88" s="190"/>
      <c r="J88" s="211"/>
      <c r="K88" s="328"/>
      <c r="L88" s="79"/>
      <c r="M88" s="190"/>
      <c r="N88" s="85"/>
      <c r="O88" s="190"/>
      <c r="P88" s="365"/>
      <c r="Q88" s="366"/>
      <c r="R88" s="366"/>
      <c r="S88" s="366"/>
      <c r="T88" s="366"/>
      <c r="U88" s="366"/>
      <c r="V88"/>
      <c r="AB88"/>
    </row>
    <row r="89" spans="1:28" ht="13.5">
      <c r="A89" s="455"/>
      <c r="B89" s="53"/>
      <c r="C89" s="54" t="s">
        <v>522</v>
      </c>
      <c r="D89" s="55">
        <v>3872</v>
      </c>
      <c r="E89" s="328" t="s">
        <v>297</v>
      </c>
      <c r="F89" s="190"/>
      <c r="G89" s="190">
        <f>D89*F89</f>
        <v>0</v>
      </c>
      <c r="H89" s="85"/>
      <c r="I89" s="190"/>
      <c r="J89" s="211"/>
      <c r="K89" s="328"/>
      <c r="L89" s="79"/>
      <c r="M89" s="190"/>
      <c r="N89" s="85"/>
      <c r="O89" s="190"/>
      <c r="P89" s="365"/>
      <c r="Q89" s="366"/>
      <c r="R89" s="366"/>
      <c r="S89" s="366"/>
      <c r="T89" s="366"/>
      <c r="U89" s="366"/>
      <c r="V89"/>
      <c r="AB89"/>
    </row>
    <row r="90" spans="1:28" ht="13.5">
      <c r="A90" s="455"/>
      <c r="B90" s="53"/>
      <c r="C90" s="54"/>
      <c r="D90" s="55"/>
      <c r="E90" s="328"/>
      <c r="F90" s="190"/>
      <c r="G90" s="55"/>
      <c r="H90" s="85"/>
      <c r="I90" s="190"/>
      <c r="J90" s="211"/>
      <c r="K90" s="328"/>
      <c r="L90" s="79"/>
      <c r="M90" s="190"/>
      <c r="N90" s="85"/>
      <c r="O90" s="190"/>
      <c r="P90" s="365"/>
      <c r="Q90" s="366"/>
      <c r="R90" s="366"/>
      <c r="S90" s="366"/>
      <c r="T90" s="366"/>
      <c r="U90" s="366"/>
      <c r="V90"/>
      <c r="AB90"/>
    </row>
    <row r="91" spans="1:28" ht="5.25" customHeight="1">
      <c r="A91" s="82"/>
      <c r="B91" s="53"/>
      <c r="C91" s="54"/>
      <c r="D91" s="55"/>
      <c r="E91" s="53"/>
      <c r="F91" s="85"/>
      <c r="G91" s="190"/>
      <c r="H91" s="85"/>
      <c r="I91" s="190"/>
      <c r="J91" s="55"/>
      <c r="K91" s="53"/>
      <c r="L91" s="85"/>
      <c r="M91" s="190"/>
      <c r="N91" s="85"/>
      <c r="O91" s="190"/>
      <c r="Q91" s="366"/>
      <c r="R91" s="366"/>
      <c r="S91" s="366"/>
      <c r="T91" s="366"/>
      <c r="U91" s="366"/>
      <c r="V91"/>
      <c r="AB91"/>
    </row>
    <row r="92" spans="1:28" ht="14.25" thickBot="1">
      <c r="A92" s="197" t="s">
        <v>314</v>
      </c>
      <c r="B92" s="198"/>
      <c r="C92" s="199"/>
      <c r="D92" s="213"/>
      <c r="E92" s="201"/>
      <c r="F92" s="213"/>
      <c r="G92" s="202">
        <f>SUM(G35:G91)</f>
        <v>0</v>
      </c>
      <c r="H92" s="213"/>
      <c r="I92" s="202"/>
      <c r="J92" s="213"/>
      <c r="K92" s="201"/>
      <c r="L92" s="213"/>
      <c r="M92" s="202">
        <f>SUM(M32:M91)</f>
        <v>13.249999999999998</v>
      </c>
      <c r="N92" s="213"/>
      <c r="O92" s="202"/>
      <c r="Q92" s="366"/>
      <c r="R92" s="366"/>
      <c r="S92" s="366"/>
      <c r="T92" s="366"/>
      <c r="U92" s="366"/>
      <c r="V92"/>
      <c r="AB92"/>
    </row>
    <row r="93" spans="1:28" ht="12.75">
      <c r="A93" s="457"/>
      <c r="G93" s="329"/>
      <c r="I93" s="372"/>
      <c r="M93" s="329"/>
      <c r="O93" s="329"/>
      <c r="Q93" s="366"/>
      <c r="R93" s="366"/>
      <c r="S93" s="366"/>
      <c r="T93" s="366"/>
      <c r="U93" s="366"/>
      <c r="V93"/>
      <c r="AB93"/>
    </row>
    <row r="94" spans="1:28" ht="12.75">
      <c r="A94" s="457"/>
      <c r="G94" s="329"/>
      <c r="I94" s="372"/>
      <c r="M94" s="329"/>
      <c r="O94" s="329"/>
      <c r="Q94" s="366"/>
      <c r="R94" s="366"/>
      <c r="S94" s="366"/>
      <c r="T94" s="366"/>
      <c r="U94" s="366"/>
      <c r="V94"/>
      <c r="AB94"/>
    </row>
    <row r="95" spans="1:28" ht="13.5">
      <c r="A95" s="373" t="s">
        <v>198</v>
      </c>
      <c r="B95" s="166"/>
      <c r="C95" s="167"/>
      <c r="D95" s="168"/>
      <c r="E95" s="166"/>
      <c r="F95" s="168"/>
      <c r="G95" s="324"/>
      <c r="H95" s="168"/>
      <c r="I95" s="363"/>
      <c r="J95" s="168"/>
      <c r="K95" s="166"/>
      <c r="L95" s="168"/>
      <c r="M95" s="324"/>
      <c r="N95" s="168"/>
      <c r="O95" s="324"/>
      <c r="Q95" s="366"/>
      <c r="R95" s="366"/>
      <c r="S95" s="366"/>
      <c r="T95" s="366"/>
      <c r="U95" s="366"/>
      <c r="V95"/>
      <c r="AB95"/>
    </row>
    <row r="96" spans="1:28" ht="15.75" thickBot="1">
      <c r="A96" s="35"/>
      <c r="B96" s="36"/>
      <c r="C96" s="47"/>
      <c r="D96" s="67"/>
      <c r="E96" s="68"/>
      <c r="F96" s="67"/>
      <c r="G96" s="330"/>
      <c r="H96" s="67"/>
      <c r="I96" s="330"/>
      <c r="J96" s="67"/>
      <c r="K96" s="68"/>
      <c r="L96" s="67"/>
      <c r="M96" s="330"/>
      <c r="N96" s="67"/>
      <c r="O96" s="330"/>
      <c r="Q96" s="366"/>
      <c r="R96" s="366"/>
      <c r="S96" s="366"/>
      <c r="T96" s="366"/>
      <c r="U96" s="366"/>
      <c r="V96"/>
      <c r="AB96"/>
    </row>
    <row r="97" spans="1:28" ht="15">
      <c r="A97" s="180" t="s">
        <v>282</v>
      </c>
      <c r="B97" s="181" t="s">
        <v>396</v>
      </c>
      <c r="C97" s="182" t="s">
        <v>283</v>
      </c>
      <c r="D97" s="183" t="s">
        <v>284</v>
      </c>
      <c r="E97" s="184" t="s">
        <v>285</v>
      </c>
      <c r="F97" s="185" t="s">
        <v>286</v>
      </c>
      <c r="G97" s="186" t="s">
        <v>287</v>
      </c>
      <c r="H97" s="185" t="s">
        <v>286</v>
      </c>
      <c r="I97" s="325" t="s">
        <v>287</v>
      </c>
      <c r="J97" s="183" t="s">
        <v>284</v>
      </c>
      <c r="K97" s="184" t="s">
        <v>285</v>
      </c>
      <c r="L97" s="185" t="s">
        <v>286</v>
      </c>
      <c r="M97" s="325" t="s">
        <v>287</v>
      </c>
      <c r="N97" s="185" t="s">
        <v>286</v>
      </c>
      <c r="O97" s="325" t="s">
        <v>287</v>
      </c>
      <c r="P97" s="374"/>
      <c r="Q97" s="375"/>
      <c r="R97" s="375"/>
      <c r="S97" s="375"/>
      <c r="T97" s="375"/>
      <c r="U97" s="366"/>
      <c r="V97" s="258"/>
      <c r="W97" s="258"/>
      <c r="X97" s="258"/>
      <c r="Y97" s="258"/>
      <c r="AB97"/>
    </row>
    <row r="98" spans="1:28" ht="15">
      <c r="A98" s="35"/>
      <c r="B98" s="36"/>
      <c r="C98" s="47"/>
      <c r="D98" s="67"/>
      <c r="E98" s="68"/>
      <c r="F98" s="67"/>
      <c r="G98" s="330"/>
      <c r="H98" s="67"/>
      <c r="I98" s="330"/>
      <c r="J98" s="67"/>
      <c r="K98" s="68"/>
      <c r="L98" s="67"/>
      <c r="M98" s="330"/>
      <c r="N98" s="67"/>
      <c r="O98" s="330"/>
      <c r="Q98" s="366"/>
      <c r="R98" s="366"/>
      <c r="S98" s="366"/>
      <c r="T98" s="366"/>
      <c r="U98" s="366"/>
      <c r="V98"/>
      <c r="AB98"/>
    </row>
    <row r="99" spans="1:28" ht="90">
      <c r="A99" s="455">
        <v>1</v>
      </c>
      <c r="B99" s="53"/>
      <c r="C99" s="54" t="s">
        <v>523</v>
      </c>
      <c r="D99" s="79">
        <v>219</v>
      </c>
      <c r="E99" s="53" t="s">
        <v>299</v>
      </c>
      <c r="F99" s="190"/>
      <c r="G99" s="190">
        <f aca="true" t="shared" si="1" ref="G99:G162">D99*F99</f>
        <v>0</v>
      </c>
      <c r="H99" s="79"/>
      <c r="I99" s="190"/>
      <c r="J99" s="191">
        <v>0</v>
      </c>
      <c r="K99" s="53" t="s">
        <v>299</v>
      </c>
      <c r="L99" s="79">
        <v>43</v>
      </c>
      <c r="M99" s="190">
        <f>PRODUCT(H99,L99)</f>
        <v>43</v>
      </c>
      <c r="N99" s="79"/>
      <c r="O99" s="190"/>
      <c r="P99" s="365" t="e">
        <f>SUM(Q99,#REF!,S99,T99)</f>
        <v>#REF!</v>
      </c>
      <c r="Q99" s="366"/>
      <c r="R99" s="366"/>
      <c r="S99" s="366">
        <v>207</v>
      </c>
      <c r="T99" s="366">
        <v>12</v>
      </c>
      <c r="U99" s="366"/>
      <c r="V99"/>
      <c r="AB99"/>
    </row>
    <row r="100" spans="1:28" ht="13.5">
      <c r="A100" s="455"/>
      <c r="B100" s="53"/>
      <c r="C100" s="54"/>
      <c r="D100" s="79"/>
      <c r="E100" s="53"/>
      <c r="F100" s="190"/>
      <c r="G100" s="190"/>
      <c r="H100" s="79"/>
      <c r="I100" s="190"/>
      <c r="J100" s="79"/>
      <c r="K100" s="53"/>
      <c r="L100" s="79"/>
      <c r="M100" s="190"/>
      <c r="N100" s="79"/>
      <c r="O100" s="190"/>
      <c r="P100" s="365"/>
      <c r="Q100" s="366"/>
      <c r="R100" s="366"/>
      <c r="S100" s="366"/>
      <c r="T100" s="366"/>
      <c r="U100" s="366"/>
      <c r="V100"/>
      <c r="AB100"/>
    </row>
    <row r="101" spans="1:28" ht="102.75">
      <c r="A101" s="455">
        <f>SUM(A99,1)</f>
        <v>2</v>
      </c>
      <c r="B101" s="53"/>
      <c r="C101" s="326" t="s">
        <v>524</v>
      </c>
      <c r="D101" s="79">
        <v>476</v>
      </c>
      <c r="E101" s="53" t="s">
        <v>299</v>
      </c>
      <c r="F101" s="190"/>
      <c r="G101" s="190">
        <f t="shared" si="1"/>
        <v>0</v>
      </c>
      <c r="H101" s="79"/>
      <c r="I101" s="190"/>
      <c r="J101" s="191">
        <v>0</v>
      </c>
      <c r="K101" s="53" t="s">
        <v>299</v>
      </c>
      <c r="L101" s="79">
        <v>43</v>
      </c>
      <c r="M101" s="190">
        <f>PRODUCT(H101,L101)</f>
        <v>43</v>
      </c>
      <c r="N101" s="79"/>
      <c r="O101" s="190"/>
      <c r="P101" s="365" t="e">
        <f>SUM(Q101,#REF!,S101,T101)</f>
        <v>#REF!</v>
      </c>
      <c r="Q101" s="366">
        <v>456</v>
      </c>
      <c r="R101" s="366"/>
      <c r="S101" s="366"/>
      <c r="T101" s="366">
        <v>20</v>
      </c>
      <c r="U101" s="366"/>
      <c r="V101"/>
      <c r="AB101"/>
    </row>
    <row r="102" spans="1:28" ht="13.5">
      <c r="A102" s="455"/>
      <c r="B102" s="68"/>
      <c r="C102" s="72"/>
      <c r="D102" s="55"/>
      <c r="E102" s="53"/>
      <c r="F102" s="190"/>
      <c r="G102" s="190"/>
      <c r="H102" s="55"/>
      <c r="I102" s="190"/>
      <c r="J102" s="55"/>
      <c r="K102" s="53"/>
      <c r="L102" s="79"/>
      <c r="M102" s="190"/>
      <c r="N102" s="55"/>
      <c r="O102" s="190"/>
      <c r="Q102" s="366"/>
      <c r="R102" s="366"/>
      <c r="S102" s="366"/>
      <c r="T102" s="366"/>
      <c r="U102" s="366"/>
      <c r="V102"/>
      <c r="AB102"/>
    </row>
    <row r="103" spans="1:28" ht="102.75">
      <c r="A103" s="455">
        <f>SUM(A101,1)</f>
        <v>3</v>
      </c>
      <c r="B103" s="53"/>
      <c r="C103" s="326" t="s">
        <v>525</v>
      </c>
      <c r="D103" s="55">
        <v>215</v>
      </c>
      <c r="E103" s="53" t="s">
        <v>299</v>
      </c>
      <c r="F103" s="190"/>
      <c r="G103" s="190">
        <f t="shared" si="1"/>
        <v>0</v>
      </c>
      <c r="H103" s="55"/>
      <c r="I103" s="190"/>
      <c r="J103" s="211">
        <v>162</v>
      </c>
      <c r="K103" s="53" t="s">
        <v>299</v>
      </c>
      <c r="L103" s="79">
        <v>31.5</v>
      </c>
      <c r="M103" s="190">
        <f>PRODUCT(H103,L103)</f>
        <v>31.5</v>
      </c>
      <c r="N103" s="55"/>
      <c r="O103" s="190"/>
      <c r="P103" s="365" t="e">
        <f>SUM(Q103,#REF!,S103,T103)</f>
        <v>#REF!</v>
      </c>
      <c r="Q103" s="366"/>
      <c r="R103" s="366">
        <v>162</v>
      </c>
      <c r="S103" s="366"/>
      <c r="T103" s="366">
        <v>53</v>
      </c>
      <c r="U103" s="366"/>
      <c r="V103"/>
      <c r="AB103"/>
    </row>
    <row r="104" spans="1:28" ht="13.5">
      <c r="A104" s="455"/>
      <c r="B104" s="53"/>
      <c r="C104" s="54"/>
      <c r="D104" s="55"/>
      <c r="E104" s="53"/>
      <c r="F104" s="190"/>
      <c r="G104" s="190"/>
      <c r="H104" s="55"/>
      <c r="I104" s="190"/>
      <c r="J104" s="55"/>
      <c r="K104" s="53"/>
      <c r="L104" s="79"/>
      <c r="M104" s="190"/>
      <c r="N104" s="55"/>
      <c r="O104" s="190"/>
      <c r="P104" s="365"/>
      <c r="Q104" s="366"/>
      <c r="R104" s="366"/>
      <c r="S104" s="366"/>
      <c r="T104" s="366"/>
      <c r="U104" s="366"/>
      <c r="V104"/>
      <c r="AB104"/>
    </row>
    <row r="105" spans="1:28" ht="90">
      <c r="A105" s="455">
        <f>SUM(A103,1)</f>
        <v>4</v>
      </c>
      <c r="B105" s="53"/>
      <c r="C105" s="326" t="s">
        <v>526</v>
      </c>
      <c r="D105" s="55">
        <v>58</v>
      </c>
      <c r="E105" s="53" t="s">
        <v>299</v>
      </c>
      <c r="F105" s="190"/>
      <c r="G105" s="190">
        <f t="shared" si="1"/>
        <v>0</v>
      </c>
      <c r="H105" s="55"/>
      <c r="I105" s="190"/>
      <c r="J105" s="211">
        <v>0</v>
      </c>
      <c r="K105" s="53" t="s">
        <v>299</v>
      </c>
      <c r="L105" s="79">
        <v>31.5</v>
      </c>
      <c r="M105" s="190">
        <f>PRODUCT(H105,L105)</f>
        <v>31.5</v>
      </c>
      <c r="N105" s="55"/>
      <c r="O105" s="190"/>
      <c r="P105" s="365" t="e">
        <f>SUM(Q105,#REF!,S105,T105)</f>
        <v>#REF!</v>
      </c>
      <c r="Q105" s="366"/>
      <c r="R105" s="366"/>
      <c r="S105" s="366"/>
      <c r="T105" s="366"/>
      <c r="U105" s="366"/>
      <c r="V105"/>
      <c r="AB105"/>
    </row>
    <row r="106" spans="1:28" ht="13.5">
      <c r="A106" s="455"/>
      <c r="B106" s="53"/>
      <c r="C106" s="326" t="s">
        <v>527</v>
      </c>
      <c r="D106" s="458">
        <f>D99+D101+D103+D105</f>
        <v>968</v>
      </c>
      <c r="E106" s="53"/>
      <c r="F106" s="190"/>
      <c r="G106" s="190"/>
      <c r="H106" s="55"/>
      <c r="I106" s="190"/>
      <c r="J106" s="211"/>
      <c r="K106" s="53"/>
      <c r="L106" s="79"/>
      <c r="M106" s="190"/>
      <c r="N106" s="55"/>
      <c r="O106" s="190"/>
      <c r="P106" s="365"/>
      <c r="Q106" s="366"/>
      <c r="R106" s="366"/>
      <c r="S106" s="366"/>
      <c r="T106" s="366"/>
      <c r="U106" s="366"/>
      <c r="V106"/>
      <c r="AB106"/>
    </row>
    <row r="107" spans="1:28" ht="13.5">
      <c r="A107" s="455"/>
      <c r="B107" s="53"/>
      <c r="C107" s="326"/>
      <c r="D107" s="400"/>
      <c r="E107" s="53"/>
      <c r="F107" s="190"/>
      <c r="G107" s="190"/>
      <c r="H107" s="55"/>
      <c r="I107" s="190"/>
      <c r="J107" s="211"/>
      <c r="K107" s="53"/>
      <c r="L107" s="79"/>
      <c r="M107" s="190"/>
      <c r="N107" s="55"/>
      <c r="O107" s="190"/>
      <c r="P107" s="365"/>
      <c r="Q107" s="366"/>
      <c r="R107" s="366"/>
      <c r="S107" s="366"/>
      <c r="T107" s="366"/>
      <c r="U107" s="366"/>
      <c r="V107"/>
      <c r="AB107"/>
    </row>
    <row r="108" spans="1:28" ht="13.5">
      <c r="A108" s="455"/>
      <c r="B108" s="53"/>
      <c r="C108" s="326" t="s">
        <v>528</v>
      </c>
      <c r="D108" s="55">
        <v>190</v>
      </c>
      <c r="E108" s="53" t="s">
        <v>299</v>
      </c>
      <c r="F108" s="190"/>
      <c r="G108" s="190">
        <f>D108*F108</f>
        <v>0</v>
      </c>
      <c r="H108" s="55"/>
      <c r="I108" s="190"/>
      <c r="J108" s="211"/>
      <c r="K108" s="53"/>
      <c r="L108" s="79"/>
      <c r="M108" s="190"/>
      <c r="N108" s="55"/>
      <c r="O108" s="190"/>
      <c r="P108" s="365"/>
      <c r="Q108" s="366"/>
      <c r="R108" s="366"/>
      <c r="S108" s="366"/>
      <c r="T108" s="366"/>
      <c r="U108" s="366"/>
      <c r="V108"/>
      <c r="AB108"/>
    </row>
    <row r="109" spans="1:28" ht="13.5">
      <c r="A109" s="455"/>
      <c r="B109" s="53"/>
      <c r="C109" s="326" t="s">
        <v>529</v>
      </c>
      <c r="D109" s="55">
        <v>50</v>
      </c>
      <c r="E109" s="53" t="s">
        <v>299</v>
      </c>
      <c r="F109" s="190"/>
      <c r="G109" s="190">
        <f>D109*F109</f>
        <v>0</v>
      </c>
      <c r="H109" s="55"/>
      <c r="I109" s="190"/>
      <c r="J109" s="211"/>
      <c r="K109" s="53"/>
      <c r="L109" s="79"/>
      <c r="M109" s="190"/>
      <c r="N109" s="55"/>
      <c r="O109" s="190"/>
      <c r="P109" s="365"/>
      <c r="Q109" s="366"/>
      <c r="R109" s="366"/>
      <c r="S109" s="366"/>
      <c r="T109" s="366"/>
      <c r="U109" s="366"/>
      <c r="V109"/>
      <c r="AB109"/>
    </row>
    <row r="110" spans="1:28" ht="13.5">
      <c r="A110" s="455"/>
      <c r="B110" s="53"/>
      <c r="C110" s="326" t="s">
        <v>530</v>
      </c>
      <c r="D110" s="458">
        <f>SUM(D106:D109)</f>
        <v>1208</v>
      </c>
      <c r="E110" s="53"/>
      <c r="F110" s="190"/>
      <c r="G110" s="190"/>
      <c r="H110" s="55"/>
      <c r="I110" s="190"/>
      <c r="J110" s="211"/>
      <c r="K110" s="53"/>
      <c r="L110" s="79"/>
      <c r="M110" s="190"/>
      <c r="N110" s="55"/>
      <c r="O110" s="190"/>
      <c r="P110" s="365"/>
      <c r="Q110" s="366"/>
      <c r="R110" s="366"/>
      <c r="S110" s="366"/>
      <c r="T110" s="366"/>
      <c r="U110" s="366"/>
      <c r="V110"/>
      <c r="AB110"/>
    </row>
    <row r="111" spans="1:28" ht="13.5">
      <c r="A111" s="455"/>
      <c r="B111" s="53"/>
      <c r="C111" s="54"/>
      <c r="D111" s="459"/>
      <c r="E111" s="53"/>
      <c r="F111" s="190"/>
      <c r="G111" s="190"/>
      <c r="H111" s="55"/>
      <c r="I111" s="190"/>
      <c r="J111" s="359"/>
      <c r="K111" s="53"/>
      <c r="L111" s="79"/>
      <c r="M111" s="190"/>
      <c r="N111" s="55"/>
      <c r="O111" s="190"/>
      <c r="P111" s="365"/>
      <c r="Q111" s="366"/>
      <c r="R111" s="366"/>
      <c r="S111" s="366"/>
      <c r="T111" s="366"/>
      <c r="U111" s="366"/>
      <c r="V111"/>
      <c r="AB111"/>
    </row>
    <row r="112" spans="1:28" ht="25.5">
      <c r="A112" s="455">
        <f>SUM(A105,1)</f>
        <v>5</v>
      </c>
      <c r="B112" s="53"/>
      <c r="C112" s="54" t="s">
        <v>206</v>
      </c>
      <c r="D112" s="55">
        <v>1208</v>
      </c>
      <c r="E112" s="53" t="s">
        <v>299</v>
      </c>
      <c r="F112" s="190"/>
      <c r="G112" s="190">
        <f t="shared" si="1"/>
        <v>0</v>
      </c>
      <c r="H112" s="55"/>
      <c r="I112" s="190"/>
      <c r="J112" s="211">
        <v>252</v>
      </c>
      <c r="K112" s="53" t="s">
        <v>299</v>
      </c>
      <c r="L112" s="79"/>
      <c r="M112" s="190"/>
      <c r="N112" s="55"/>
      <c r="O112" s="190"/>
      <c r="P112" s="365" t="e">
        <f>SUM(Q112,#REF!,S112,T112)</f>
        <v>#REF!</v>
      </c>
      <c r="Q112" s="366">
        <v>456</v>
      </c>
      <c r="R112" s="366">
        <v>162</v>
      </c>
      <c r="S112" s="366">
        <v>207</v>
      </c>
      <c r="T112" s="366">
        <v>235</v>
      </c>
      <c r="U112" s="366">
        <v>90</v>
      </c>
      <c r="V112"/>
      <c r="AB112"/>
    </row>
    <row r="113" spans="1:28" ht="13.5">
      <c r="A113" s="455"/>
      <c r="B113" s="53"/>
      <c r="C113" s="54"/>
      <c r="D113" s="79"/>
      <c r="E113" s="53"/>
      <c r="F113" s="190"/>
      <c r="G113" s="190"/>
      <c r="H113" s="79"/>
      <c r="I113" s="190"/>
      <c r="J113" s="79"/>
      <c r="K113" s="53"/>
      <c r="L113" s="79"/>
      <c r="M113" s="190"/>
      <c r="N113" s="79"/>
      <c r="O113" s="190"/>
      <c r="P113" s="365"/>
      <c r="Q113" s="366"/>
      <c r="R113" s="366"/>
      <c r="S113" s="366"/>
      <c r="T113" s="366"/>
      <c r="U113" s="366"/>
      <c r="V113"/>
      <c r="AB113"/>
    </row>
    <row r="114" spans="1:28" ht="113.25">
      <c r="A114" s="455">
        <f>SUM(A112,1)</f>
        <v>6</v>
      </c>
      <c r="B114" s="53"/>
      <c r="C114" s="326" t="s">
        <v>531</v>
      </c>
      <c r="D114" s="55"/>
      <c r="E114" s="53"/>
      <c r="F114" s="190"/>
      <c r="G114" s="190"/>
      <c r="H114" s="79"/>
      <c r="I114" s="190"/>
      <c r="J114" s="211">
        <v>0</v>
      </c>
      <c r="K114" s="53" t="s">
        <v>294</v>
      </c>
      <c r="L114" s="79"/>
      <c r="M114" s="190"/>
      <c r="N114" s="79"/>
      <c r="O114" s="190"/>
      <c r="P114" s="365" t="e">
        <f>SUM(Q114,#REF!,S114,T114)</f>
        <v>#REF!</v>
      </c>
      <c r="Q114" s="366">
        <v>2</v>
      </c>
      <c r="R114" s="366"/>
      <c r="S114" s="366"/>
      <c r="T114" s="366"/>
      <c r="U114" s="366"/>
      <c r="V114"/>
      <c r="AB114"/>
    </row>
    <row r="115" spans="1:28" ht="7.5" customHeight="1">
      <c r="A115" s="455"/>
      <c r="B115" s="53"/>
      <c r="C115" s="326"/>
      <c r="D115" s="55"/>
      <c r="E115" s="53"/>
      <c r="F115" s="190"/>
      <c r="G115" s="190"/>
      <c r="H115" s="79"/>
      <c r="I115" s="190"/>
      <c r="J115" s="211"/>
      <c r="K115" s="53"/>
      <c r="L115" s="79"/>
      <c r="M115" s="190"/>
      <c r="N115" s="79"/>
      <c r="O115" s="190"/>
      <c r="P115" s="365"/>
      <c r="Q115" s="366"/>
      <c r="R115" s="366"/>
      <c r="S115" s="366"/>
      <c r="T115" s="366"/>
      <c r="U115" s="366"/>
      <c r="V115"/>
      <c r="AB115"/>
    </row>
    <row r="116" spans="1:28" ht="13.5">
      <c r="A116" s="455"/>
      <c r="B116" s="53"/>
      <c r="C116" s="326" t="s">
        <v>532</v>
      </c>
      <c r="D116" s="55">
        <v>1</v>
      </c>
      <c r="E116" s="53" t="s">
        <v>533</v>
      </c>
      <c r="F116" s="190"/>
      <c r="G116" s="190">
        <f t="shared" si="1"/>
        <v>0</v>
      </c>
      <c r="H116" s="79"/>
      <c r="I116" s="190"/>
      <c r="J116" s="211"/>
      <c r="K116" s="53"/>
      <c r="L116" s="79"/>
      <c r="M116" s="190"/>
      <c r="N116" s="79"/>
      <c r="O116" s="190"/>
      <c r="P116" s="365"/>
      <c r="Q116" s="366"/>
      <c r="R116" s="366"/>
      <c r="S116" s="366"/>
      <c r="T116" s="366"/>
      <c r="U116" s="366"/>
      <c r="V116"/>
      <c r="AB116"/>
    </row>
    <row r="117" spans="1:28" ht="13.5">
      <c r="A117" s="455"/>
      <c r="B117" s="53"/>
      <c r="C117" s="326" t="s">
        <v>534</v>
      </c>
      <c r="D117" s="55">
        <v>1</v>
      </c>
      <c r="E117" s="53" t="s">
        <v>533</v>
      </c>
      <c r="F117" s="190"/>
      <c r="G117" s="190">
        <f t="shared" si="1"/>
        <v>0</v>
      </c>
      <c r="H117" s="79"/>
      <c r="I117" s="190"/>
      <c r="J117" s="55"/>
      <c r="K117" s="53"/>
      <c r="L117" s="79"/>
      <c r="M117" s="190"/>
      <c r="N117" s="79"/>
      <c r="O117" s="190"/>
      <c r="P117" s="365"/>
      <c r="Q117" s="366"/>
      <c r="R117" s="366"/>
      <c r="S117" s="366"/>
      <c r="T117" s="366"/>
      <c r="U117" s="366"/>
      <c r="V117"/>
      <c r="AB117"/>
    </row>
    <row r="118" spans="1:28" ht="13.5">
      <c r="A118" s="455"/>
      <c r="B118" s="53"/>
      <c r="C118" s="326"/>
      <c r="D118" s="55"/>
      <c r="E118" s="53"/>
      <c r="F118" s="190"/>
      <c r="G118" s="190"/>
      <c r="H118" s="79"/>
      <c r="I118" s="190"/>
      <c r="J118" s="55"/>
      <c r="K118" s="53"/>
      <c r="L118" s="79"/>
      <c r="M118" s="190"/>
      <c r="N118" s="79"/>
      <c r="O118" s="190"/>
      <c r="P118" s="365"/>
      <c r="Q118" s="366"/>
      <c r="R118" s="366"/>
      <c r="S118" s="366"/>
      <c r="T118" s="366"/>
      <c r="U118" s="366"/>
      <c r="V118"/>
      <c r="AB118"/>
    </row>
    <row r="119" spans="1:28" ht="82.5" customHeight="1">
      <c r="A119" s="455">
        <f>SUM(A114,1)</f>
        <v>7</v>
      </c>
      <c r="B119" s="53"/>
      <c r="C119" s="376" t="s">
        <v>531</v>
      </c>
      <c r="D119" s="55"/>
      <c r="E119" s="53"/>
      <c r="F119" s="190"/>
      <c r="G119" s="190"/>
      <c r="H119" s="79"/>
      <c r="I119" s="190"/>
      <c r="J119" s="211">
        <v>7</v>
      </c>
      <c r="K119" s="53" t="s">
        <v>294</v>
      </c>
      <c r="L119" s="79"/>
      <c r="M119" s="190"/>
      <c r="N119" s="79"/>
      <c r="O119" s="190"/>
      <c r="P119" s="365" t="e">
        <f>SUM(Q119,#REF!,S119,T119)</f>
        <v>#REF!</v>
      </c>
      <c r="Q119" s="366">
        <v>20</v>
      </c>
      <c r="R119" s="366">
        <v>7</v>
      </c>
      <c r="S119" s="366"/>
      <c r="T119" s="366"/>
      <c r="U119" s="366"/>
      <c r="V119"/>
      <c r="W119" s="376" t="s">
        <v>207</v>
      </c>
      <c r="AB119"/>
    </row>
    <row r="120" spans="1:28" ht="13.5">
      <c r="A120" s="455"/>
      <c r="B120" s="53"/>
      <c r="C120" s="376" t="s">
        <v>535</v>
      </c>
      <c r="D120" s="55">
        <v>1</v>
      </c>
      <c r="E120" s="53" t="s">
        <v>533</v>
      </c>
      <c r="F120" s="190"/>
      <c r="G120" s="190">
        <f t="shared" si="1"/>
        <v>0</v>
      </c>
      <c r="H120" s="79"/>
      <c r="I120" s="190"/>
      <c r="J120" s="211"/>
      <c r="K120" s="53"/>
      <c r="L120" s="79"/>
      <c r="M120" s="190"/>
      <c r="N120" s="79"/>
      <c r="O120" s="190"/>
      <c r="P120" s="365"/>
      <c r="Q120" s="366"/>
      <c r="R120" s="366"/>
      <c r="S120" s="366"/>
      <c r="T120" s="366"/>
      <c r="U120" s="366"/>
      <c r="V120"/>
      <c r="W120" s="376"/>
      <c r="AB120"/>
    </row>
    <row r="121" spans="1:28" ht="13.5">
      <c r="A121" s="455"/>
      <c r="B121" s="53"/>
      <c r="C121" s="376" t="s">
        <v>536</v>
      </c>
      <c r="D121" s="55">
        <v>5</v>
      </c>
      <c r="E121" s="53" t="s">
        <v>533</v>
      </c>
      <c r="F121" s="190"/>
      <c r="G121" s="190">
        <f t="shared" si="1"/>
        <v>0</v>
      </c>
      <c r="H121" s="79"/>
      <c r="I121" s="190"/>
      <c r="J121" s="211"/>
      <c r="K121" s="53"/>
      <c r="L121" s="79"/>
      <c r="M121" s="190"/>
      <c r="N121" s="79"/>
      <c r="O121" s="190"/>
      <c r="P121" s="365"/>
      <c r="Q121" s="366"/>
      <c r="R121" s="366"/>
      <c r="S121" s="366"/>
      <c r="T121" s="366"/>
      <c r="U121" s="366"/>
      <c r="V121"/>
      <c r="W121" s="376"/>
      <c r="AB121"/>
    </row>
    <row r="122" spans="1:28" ht="13.5">
      <c r="A122" s="455"/>
      <c r="B122" s="53"/>
      <c r="C122" s="376" t="s">
        <v>537</v>
      </c>
      <c r="D122" s="55">
        <v>1</v>
      </c>
      <c r="E122" s="53" t="s">
        <v>533</v>
      </c>
      <c r="F122" s="190"/>
      <c r="G122" s="190">
        <f t="shared" si="1"/>
        <v>0</v>
      </c>
      <c r="H122" s="79"/>
      <c r="I122" s="190"/>
      <c r="J122" s="211"/>
      <c r="K122" s="53"/>
      <c r="L122" s="79"/>
      <c r="M122" s="190"/>
      <c r="N122" s="79"/>
      <c r="O122" s="190"/>
      <c r="P122" s="365"/>
      <c r="Q122" s="366"/>
      <c r="R122" s="366"/>
      <c r="S122" s="366"/>
      <c r="T122" s="366"/>
      <c r="U122" s="366"/>
      <c r="V122"/>
      <c r="W122" s="376"/>
      <c r="AB122"/>
    </row>
    <row r="123" spans="1:28" ht="13.5">
      <c r="A123" s="455"/>
      <c r="B123" s="53"/>
      <c r="C123" s="376" t="s">
        <v>538</v>
      </c>
      <c r="D123" s="55">
        <v>6</v>
      </c>
      <c r="E123" s="53" t="s">
        <v>533</v>
      </c>
      <c r="F123" s="190"/>
      <c r="G123" s="190">
        <f t="shared" si="1"/>
        <v>0</v>
      </c>
      <c r="H123" s="79"/>
      <c r="I123" s="190"/>
      <c r="J123" s="211"/>
      <c r="K123" s="53"/>
      <c r="L123" s="79"/>
      <c r="M123" s="190"/>
      <c r="N123" s="79"/>
      <c r="O123" s="190"/>
      <c r="P123" s="365"/>
      <c r="Q123" s="366"/>
      <c r="R123" s="366"/>
      <c r="S123" s="366"/>
      <c r="T123" s="366"/>
      <c r="U123" s="366"/>
      <c r="V123"/>
      <c r="W123" s="376"/>
      <c r="AB123"/>
    </row>
    <row r="124" spans="1:28" ht="13.5">
      <c r="A124" s="455"/>
      <c r="B124" s="53"/>
      <c r="C124" s="376" t="s">
        <v>539</v>
      </c>
      <c r="D124" s="55">
        <v>5</v>
      </c>
      <c r="E124" s="53" t="s">
        <v>533</v>
      </c>
      <c r="F124" s="190"/>
      <c r="G124" s="190">
        <f t="shared" si="1"/>
        <v>0</v>
      </c>
      <c r="H124" s="79"/>
      <c r="I124" s="190"/>
      <c r="J124" s="211"/>
      <c r="K124" s="53"/>
      <c r="L124" s="79"/>
      <c r="M124" s="190"/>
      <c r="N124" s="79"/>
      <c r="O124" s="190"/>
      <c r="P124" s="365"/>
      <c r="Q124" s="366"/>
      <c r="R124" s="366"/>
      <c r="S124" s="366"/>
      <c r="T124" s="366"/>
      <c r="U124" s="366"/>
      <c r="V124"/>
      <c r="W124" s="376"/>
      <c r="AB124"/>
    </row>
    <row r="125" spans="1:28" ht="13.5">
      <c r="A125" s="455"/>
      <c r="B125" s="53"/>
      <c r="C125" s="376" t="s">
        <v>540</v>
      </c>
      <c r="D125" s="55">
        <v>1</v>
      </c>
      <c r="E125" s="53" t="s">
        <v>533</v>
      </c>
      <c r="F125" s="190"/>
      <c r="G125" s="190">
        <f t="shared" si="1"/>
        <v>0</v>
      </c>
      <c r="H125" s="79"/>
      <c r="I125" s="190"/>
      <c r="J125" s="211"/>
      <c r="K125" s="53"/>
      <c r="L125" s="79"/>
      <c r="M125" s="190"/>
      <c r="N125" s="79"/>
      <c r="O125" s="190"/>
      <c r="P125" s="365"/>
      <c r="Q125" s="366"/>
      <c r="R125" s="366"/>
      <c r="S125" s="366"/>
      <c r="T125" s="366"/>
      <c r="U125" s="366"/>
      <c r="V125"/>
      <c r="W125" s="376"/>
      <c r="AB125"/>
    </row>
    <row r="126" spans="1:28" ht="13.5">
      <c r="A126" s="455"/>
      <c r="B126" s="53"/>
      <c r="C126" s="54" t="s">
        <v>541</v>
      </c>
      <c r="D126" s="79">
        <v>2</v>
      </c>
      <c r="E126" s="53" t="s">
        <v>533</v>
      </c>
      <c r="F126" s="190"/>
      <c r="G126" s="190">
        <f t="shared" si="1"/>
        <v>0</v>
      </c>
      <c r="H126" s="79"/>
      <c r="I126" s="190"/>
      <c r="J126" s="79"/>
      <c r="K126" s="53"/>
      <c r="L126" s="79"/>
      <c r="M126" s="190"/>
      <c r="N126" s="79"/>
      <c r="O126" s="190"/>
      <c r="P126" s="365"/>
      <c r="Q126" s="366"/>
      <c r="R126" s="366"/>
      <c r="S126" s="366"/>
      <c r="T126" s="366"/>
      <c r="U126" s="366"/>
      <c r="V126"/>
      <c r="AB126"/>
    </row>
    <row r="127" spans="1:28" ht="13.5">
      <c r="A127" s="455"/>
      <c r="B127" s="53"/>
      <c r="C127" s="54" t="s">
        <v>542</v>
      </c>
      <c r="D127" s="79">
        <v>3</v>
      </c>
      <c r="E127" s="53" t="s">
        <v>533</v>
      </c>
      <c r="F127" s="190"/>
      <c r="G127" s="190">
        <f t="shared" si="1"/>
        <v>0</v>
      </c>
      <c r="H127" s="79"/>
      <c r="I127" s="190"/>
      <c r="J127" s="79"/>
      <c r="K127" s="53"/>
      <c r="L127" s="79"/>
      <c r="M127" s="190"/>
      <c r="N127" s="79"/>
      <c r="O127" s="190"/>
      <c r="P127" s="365"/>
      <c r="Q127" s="366"/>
      <c r="R127" s="366"/>
      <c r="S127" s="366"/>
      <c r="T127" s="366"/>
      <c r="U127" s="366"/>
      <c r="V127"/>
      <c r="AB127"/>
    </row>
    <row r="128" spans="1:28" ht="13.5">
      <c r="A128" s="455"/>
      <c r="B128" s="53"/>
      <c r="C128" s="54" t="s">
        <v>543</v>
      </c>
      <c r="D128" s="79">
        <v>1</v>
      </c>
      <c r="E128" s="53" t="s">
        <v>533</v>
      </c>
      <c r="F128" s="190"/>
      <c r="G128" s="190">
        <f>D128*F128</f>
        <v>0</v>
      </c>
      <c r="H128" s="79"/>
      <c r="I128" s="190"/>
      <c r="J128" s="79"/>
      <c r="K128" s="53"/>
      <c r="L128" s="79"/>
      <c r="M128" s="190"/>
      <c r="N128" s="79"/>
      <c r="O128" s="190"/>
      <c r="P128" s="365"/>
      <c r="Q128" s="366"/>
      <c r="R128" s="366"/>
      <c r="S128" s="366"/>
      <c r="T128" s="366"/>
      <c r="U128" s="366"/>
      <c r="V128"/>
      <c r="AB128"/>
    </row>
    <row r="129" spans="1:28" ht="13.5">
      <c r="A129" s="455"/>
      <c r="B129" s="53"/>
      <c r="C129" s="54"/>
      <c r="D129" s="79"/>
      <c r="E129" s="53"/>
      <c r="F129" s="190"/>
      <c r="G129" s="190"/>
      <c r="H129" s="79"/>
      <c r="I129" s="190"/>
      <c r="J129" s="79"/>
      <c r="K129" s="53"/>
      <c r="L129" s="79"/>
      <c r="M129" s="190"/>
      <c r="N129" s="79"/>
      <c r="O129" s="190"/>
      <c r="P129" s="365"/>
      <c r="Q129" s="366"/>
      <c r="R129" s="366"/>
      <c r="S129" s="366"/>
      <c r="T129" s="366"/>
      <c r="U129" s="366"/>
      <c r="V129"/>
      <c r="AB129"/>
    </row>
    <row r="130" spans="1:28" ht="13.5">
      <c r="A130" s="455"/>
      <c r="B130" s="53"/>
      <c r="C130" s="54"/>
      <c r="D130" s="79"/>
      <c r="E130" s="53"/>
      <c r="F130" s="190"/>
      <c r="G130" s="190"/>
      <c r="H130" s="79"/>
      <c r="I130" s="190"/>
      <c r="J130" s="79"/>
      <c r="K130" s="53"/>
      <c r="L130" s="79"/>
      <c r="M130" s="190"/>
      <c r="N130" s="79"/>
      <c r="O130" s="190"/>
      <c r="P130" s="365"/>
      <c r="Q130" s="366"/>
      <c r="R130" s="366"/>
      <c r="S130" s="366"/>
      <c r="T130" s="366"/>
      <c r="U130" s="366"/>
      <c r="V130"/>
      <c r="AB130"/>
    </row>
    <row r="131" spans="1:28" ht="78.75" customHeight="1">
      <c r="A131" s="455">
        <f>SUM(A119,1)</f>
        <v>8</v>
      </c>
      <c r="B131" s="53"/>
      <c r="C131" s="376" t="s">
        <v>544</v>
      </c>
      <c r="D131" s="55"/>
      <c r="E131" s="53"/>
      <c r="F131" s="190"/>
      <c r="G131" s="190"/>
      <c r="H131" s="79"/>
      <c r="I131" s="190"/>
      <c r="J131" s="211">
        <v>16</v>
      </c>
      <c r="K131" s="53" t="s">
        <v>294</v>
      </c>
      <c r="L131" s="79"/>
      <c r="M131" s="190"/>
      <c r="N131" s="79"/>
      <c r="O131" s="190"/>
      <c r="P131" s="365" t="e">
        <f>SUM(Q131,#REF!,S131,T131)</f>
        <v>#REF!</v>
      </c>
      <c r="Q131" s="366">
        <v>16</v>
      </c>
      <c r="R131" s="366">
        <v>16</v>
      </c>
      <c r="S131" s="366"/>
      <c r="T131" s="366"/>
      <c r="U131" s="366"/>
      <c r="V131"/>
      <c r="W131" s="376" t="s">
        <v>209</v>
      </c>
      <c r="AB131"/>
    </row>
    <row r="132" spans="1:28" ht="13.5">
      <c r="A132" s="455"/>
      <c r="B132" s="53"/>
      <c r="C132" s="460" t="s">
        <v>545</v>
      </c>
      <c r="D132" s="55">
        <v>2</v>
      </c>
      <c r="E132" s="53" t="s">
        <v>533</v>
      </c>
      <c r="F132" s="190"/>
      <c r="G132" s="190">
        <f t="shared" si="1"/>
        <v>0</v>
      </c>
      <c r="H132" s="79"/>
      <c r="I132" s="190"/>
      <c r="J132" s="211"/>
      <c r="K132" s="53"/>
      <c r="L132" s="79"/>
      <c r="M132" s="190"/>
      <c r="N132" s="79"/>
      <c r="O132" s="190"/>
      <c r="P132" s="365"/>
      <c r="Q132" s="366"/>
      <c r="R132" s="366"/>
      <c r="S132" s="366"/>
      <c r="T132" s="366"/>
      <c r="U132" s="366"/>
      <c r="V132"/>
      <c r="W132" s="376"/>
      <c r="AB132"/>
    </row>
    <row r="133" spans="1:28" ht="13.5">
      <c r="A133" s="455"/>
      <c r="B133" s="53"/>
      <c r="C133" s="376" t="s">
        <v>546</v>
      </c>
      <c r="D133" s="55">
        <v>3</v>
      </c>
      <c r="E133" s="53" t="s">
        <v>533</v>
      </c>
      <c r="F133" s="190"/>
      <c r="G133" s="190">
        <f t="shared" si="1"/>
        <v>0</v>
      </c>
      <c r="H133" s="79"/>
      <c r="I133" s="190"/>
      <c r="J133" s="211"/>
      <c r="K133" s="53"/>
      <c r="L133" s="79"/>
      <c r="M133" s="190"/>
      <c r="N133" s="79"/>
      <c r="O133" s="190"/>
      <c r="P133" s="365"/>
      <c r="Q133" s="366"/>
      <c r="R133" s="366"/>
      <c r="S133" s="366"/>
      <c r="T133" s="366"/>
      <c r="U133" s="366"/>
      <c r="V133"/>
      <c r="W133" s="376"/>
      <c r="AB133"/>
    </row>
    <row r="134" spans="1:28" ht="13.5">
      <c r="A134" s="455"/>
      <c r="B134" s="53"/>
      <c r="C134" s="376" t="s">
        <v>547</v>
      </c>
      <c r="D134" s="55">
        <v>3</v>
      </c>
      <c r="E134" s="53" t="s">
        <v>533</v>
      </c>
      <c r="F134" s="190"/>
      <c r="G134" s="190">
        <f t="shared" si="1"/>
        <v>0</v>
      </c>
      <c r="H134" s="79"/>
      <c r="I134" s="190"/>
      <c r="J134" s="211"/>
      <c r="K134" s="53"/>
      <c r="L134" s="79"/>
      <c r="M134" s="190"/>
      <c r="N134" s="79"/>
      <c r="O134" s="190"/>
      <c r="P134" s="365"/>
      <c r="Q134" s="366"/>
      <c r="R134" s="366"/>
      <c r="S134" s="366"/>
      <c r="T134" s="366"/>
      <c r="U134" s="366"/>
      <c r="V134"/>
      <c r="W134" s="376"/>
      <c r="AB134"/>
    </row>
    <row r="135" spans="1:28" ht="13.5">
      <c r="A135" s="455"/>
      <c r="B135" s="53"/>
      <c r="C135" s="376" t="s">
        <v>548</v>
      </c>
      <c r="D135" s="55">
        <v>1</v>
      </c>
      <c r="E135" s="53" t="s">
        <v>533</v>
      </c>
      <c r="F135" s="190"/>
      <c r="G135" s="190">
        <f t="shared" si="1"/>
        <v>0</v>
      </c>
      <c r="H135" s="79"/>
      <c r="I135" s="190"/>
      <c r="J135" s="211"/>
      <c r="K135" s="53"/>
      <c r="L135" s="79"/>
      <c r="M135" s="190"/>
      <c r="N135" s="79"/>
      <c r="O135" s="190"/>
      <c r="P135" s="365"/>
      <c r="Q135" s="366"/>
      <c r="R135" s="366"/>
      <c r="S135" s="366"/>
      <c r="T135" s="366"/>
      <c r="U135" s="366"/>
      <c r="V135"/>
      <c r="W135" s="376"/>
      <c r="AB135"/>
    </row>
    <row r="136" spans="1:28" ht="13.5">
      <c r="A136" s="455"/>
      <c r="B136" s="53"/>
      <c r="C136" s="376" t="s">
        <v>549</v>
      </c>
      <c r="D136" s="55">
        <v>2</v>
      </c>
      <c r="E136" s="53" t="s">
        <v>533</v>
      </c>
      <c r="F136" s="190"/>
      <c r="G136" s="190">
        <f t="shared" si="1"/>
        <v>0</v>
      </c>
      <c r="H136" s="79"/>
      <c r="I136" s="190"/>
      <c r="J136" s="211"/>
      <c r="K136" s="53"/>
      <c r="L136" s="79"/>
      <c r="M136" s="190"/>
      <c r="N136" s="79"/>
      <c r="O136" s="190"/>
      <c r="P136" s="365"/>
      <c r="Q136" s="366"/>
      <c r="R136" s="366"/>
      <c r="S136" s="366"/>
      <c r="T136" s="366"/>
      <c r="U136" s="366"/>
      <c r="V136"/>
      <c r="W136" s="376"/>
      <c r="AB136"/>
    </row>
    <row r="137" spans="1:28" ht="13.5">
      <c r="A137" s="455"/>
      <c r="B137" s="53"/>
      <c r="C137" s="376" t="s">
        <v>550</v>
      </c>
      <c r="D137" s="55">
        <v>1</v>
      </c>
      <c r="E137" s="53" t="s">
        <v>533</v>
      </c>
      <c r="F137" s="190"/>
      <c r="G137" s="190">
        <f t="shared" si="1"/>
        <v>0</v>
      </c>
      <c r="H137" s="79"/>
      <c r="I137" s="190"/>
      <c r="J137" s="211"/>
      <c r="K137" s="53"/>
      <c r="L137" s="79"/>
      <c r="M137" s="190"/>
      <c r="N137" s="79"/>
      <c r="O137" s="190"/>
      <c r="P137" s="365"/>
      <c r="Q137" s="366"/>
      <c r="R137" s="366"/>
      <c r="S137" s="366"/>
      <c r="T137" s="366"/>
      <c r="U137" s="366"/>
      <c r="V137"/>
      <c r="W137" s="376"/>
      <c r="AB137"/>
    </row>
    <row r="138" spans="1:28" ht="13.5">
      <c r="A138" s="455"/>
      <c r="B138" s="53"/>
      <c r="C138" s="376" t="s">
        <v>551</v>
      </c>
      <c r="D138" s="55">
        <v>1</v>
      </c>
      <c r="E138" s="53" t="s">
        <v>533</v>
      </c>
      <c r="F138" s="190"/>
      <c r="G138" s="190">
        <f>D138*F138</f>
        <v>0</v>
      </c>
      <c r="H138" s="79"/>
      <c r="I138" s="190"/>
      <c r="J138" s="211"/>
      <c r="K138" s="53"/>
      <c r="L138" s="79"/>
      <c r="M138" s="190"/>
      <c r="N138" s="79"/>
      <c r="O138" s="190"/>
      <c r="P138" s="365"/>
      <c r="Q138" s="366"/>
      <c r="R138" s="366"/>
      <c r="S138" s="366"/>
      <c r="T138" s="366"/>
      <c r="U138" s="366"/>
      <c r="V138"/>
      <c r="W138" s="376"/>
      <c r="AB138"/>
    </row>
    <row r="139" spans="1:28" ht="13.5">
      <c r="A139" s="455"/>
      <c r="B139" s="53"/>
      <c r="C139" s="376" t="s">
        <v>552</v>
      </c>
      <c r="D139" s="55">
        <v>6</v>
      </c>
      <c r="E139" s="53" t="s">
        <v>533</v>
      </c>
      <c r="F139" s="190"/>
      <c r="G139" s="190">
        <f t="shared" si="1"/>
        <v>0</v>
      </c>
      <c r="H139" s="79"/>
      <c r="I139" s="190"/>
      <c r="J139" s="211"/>
      <c r="K139" s="53"/>
      <c r="L139" s="79"/>
      <c r="M139" s="190"/>
      <c r="N139" s="79"/>
      <c r="O139" s="190"/>
      <c r="P139" s="365"/>
      <c r="Q139" s="366"/>
      <c r="R139" s="366"/>
      <c r="S139" s="366"/>
      <c r="T139" s="366"/>
      <c r="U139" s="366"/>
      <c r="V139"/>
      <c r="W139" s="376"/>
      <c r="AB139"/>
    </row>
    <row r="140" spans="1:28" ht="13.5">
      <c r="A140" s="455"/>
      <c r="B140" s="53"/>
      <c r="C140" s="376" t="s">
        <v>553</v>
      </c>
      <c r="D140" s="55">
        <v>3</v>
      </c>
      <c r="E140" s="53" t="s">
        <v>533</v>
      </c>
      <c r="F140" s="190"/>
      <c r="G140" s="190">
        <f t="shared" si="1"/>
        <v>0</v>
      </c>
      <c r="H140" s="79"/>
      <c r="I140" s="190"/>
      <c r="J140" s="211"/>
      <c r="K140" s="53"/>
      <c r="L140" s="79"/>
      <c r="M140" s="190"/>
      <c r="N140" s="79"/>
      <c r="O140" s="190"/>
      <c r="P140" s="365"/>
      <c r="Q140" s="366"/>
      <c r="R140" s="366"/>
      <c r="S140" s="366"/>
      <c r="T140" s="366"/>
      <c r="U140" s="366"/>
      <c r="V140"/>
      <c r="W140" s="376"/>
      <c r="AB140"/>
    </row>
    <row r="141" spans="1:28" ht="13.5">
      <c r="A141" s="455"/>
      <c r="B141" s="53"/>
      <c r="C141" s="376"/>
      <c r="D141" s="55"/>
      <c r="E141" s="53"/>
      <c r="F141" s="190"/>
      <c r="G141" s="190"/>
      <c r="H141" s="79"/>
      <c r="I141" s="190"/>
      <c r="J141" s="211"/>
      <c r="K141" s="53"/>
      <c r="L141" s="79"/>
      <c r="M141" s="190"/>
      <c r="N141" s="79"/>
      <c r="O141" s="190"/>
      <c r="P141" s="365"/>
      <c r="Q141" s="366"/>
      <c r="R141" s="366"/>
      <c r="S141" s="366"/>
      <c r="T141" s="366"/>
      <c r="U141" s="366"/>
      <c r="V141"/>
      <c r="W141" s="376"/>
      <c r="AB141"/>
    </row>
    <row r="142" spans="1:28" ht="78.75" customHeight="1">
      <c r="A142" s="455">
        <f>SUM(A131,1)</f>
        <v>9</v>
      </c>
      <c r="B142" s="53"/>
      <c r="C142" s="376" t="s">
        <v>554</v>
      </c>
      <c r="D142" s="55"/>
      <c r="E142" s="53"/>
      <c r="F142" s="190"/>
      <c r="G142" s="190"/>
      <c r="H142" s="79"/>
      <c r="I142" s="190"/>
      <c r="J142" s="211">
        <v>0</v>
      </c>
      <c r="K142" s="53" t="s">
        <v>294</v>
      </c>
      <c r="L142" s="79"/>
      <c r="M142" s="190"/>
      <c r="N142" s="79"/>
      <c r="O142" s="190"/>
      <c r="P142" s="365" t="e">
        <f>SUM(Q142,#REF!,S142,T142)</f>
        <v>#REF!</v>
      </c>
      <c r="Q142" s="366">
        <v>62</v>
      </c>
      <c r="R142" s="366"/>
      <c r="S142" s="366"/>
      <c r="T142" s="366"/>
      <c r="U142" s="366"/>
      <c r="V142"/>
      <c r="AB142"/>
    </row>
    <row r="143" spans="1:28" ht="13.5">
      <c r="A143" s="455"/>
      <c r="B143" s="53"/>
      <c r="C143" s="376" t="s">
        <v>555</v>
      </c>
      <c r="D143" s="55">
        <v>10</v>
      </c>
      <c r="E143" s="53" t="s">
        <v>533</v>
      </c>
      <c r="F143" s="190"/>
      <c r="G143" s="190">
        <f t="shared" si="1"/>
        <v>0</v>
      </c>
      <c r="H143" s="79"/>
      <c r="I143" s="190"/>
      <c r="J143" s="211"/>
      <c r="K143" s="53"/>
      <c r="L143" s="79"/>
      <c r="M143" s="190"/>
      <c r="N143" s="79"/>
      <c r="O143" s="190"/>
      <c r="P143" s="365"/>
      <c r="Q143" s="366"/>
      <c r="R143" s="366"/>
      <c r="S143" s="366"/>
      <c r="T143" s="366"/>
      <c r="U143" s="366"/>
      <c r="V143"/>
      <c r="AB143"/>
    </row>
    <row r="144" spans="1:28" ht="13.5">
      <c r="A144" s="455"/>
      <c r="B144" s="53"/>
      <c r="C144" s="376" t="s">
        <v>556</v>
      </c>
      <c r="D144" s="55">
        <v>8</v>
      </c>
      <c r="E144" s="53" t="s">
        <v>533</v>
      </c>
      <c r="F144" s="190"/>
      <c r="G144" s="190">
        <f t="shared" si="1"/>
        <v>0</v>
      </c>
      <c r="H144" s="79"/>
      <c r="I144" s="190"/>
      <c r="J144" s="211"/>
      <c r="K144" s="53"/>
      <c r="L144" s="79"/>
      <c r="M144" s="190"/>
      <c r="N144" s="79"/>
      <c r="O144" s="190"/>
      <c r="P144" s="365"/>
      <c r="Q144" s="366"/>
      <c r="R144" s="366"/>
      <c r="S144" s="366"/>
      <c r="T144" s="366"/>
      <c r="U144" s="366"/>
      <c r="V144"/>
      <c r="AB144"/>
    </row>
    <row r="145" spans="1:28" ht="13.5">
      <c r="A145" s="455"/>
      <c r="B145" s="53"/>
      <c r="C145" s="376" t="s">
        <v>557</v>
      </c>
      <c r="D145" s="55">
        <v>2</v>
      </c>
      <c r="E145" s="53" t="s">
        <v>533</v>
      </c>
      <c r="F145" s="190"/>
      <c r="G145" s="190">
        <f t="shared" si="1"/>
        <v>0</v>
      </c>
      <c r="H145" s="79"/>
      <c r="I145" s="190"/>
      <c r="J145" s="211"/>
      <c r="K145" s="53"/>
      <c r="L145" s="79"/>
      <c r="M145" s="190"/>
      <c r="N145" s="79"/>
      <c r="O145" s="190"/>
      <c r="P145" s="365"/>
      <c r="Q145" s="366"/>
      <c r="R145" s="366"/>
      <c r="S145" s="366"/>
      <c r="T145" s="366"/>
      <c r="U145" s="366"/>
      <c r="V145"/>
      <c r="AB145"/>
    </row>
    <row r="146" spans="1:28" ht="13.5">
      <c r="A146" s="455"/>
      <c r="B146" s="53"/>
      <c r="C146" s="376" t="s">
        <v>558</v>
      </c>
      <c r="D146" s="55">
        <v>2</v>
      </c>
      <c r="E146" s="53" t="s">
        <v>533</v>
      </c>
      <c r="F146" s="190"/>
      <c r="G146" s="190">
        <f t="shared" si="1"/>
        <v>0</v>
      </c>
      <c r="H146" s="79"/>
      <c r="I146" s="190"/>
      <c r="J146" s="211"/>
      <c r="K146" s="53"/>
      <c r="L146" s="79"/>
      <c r="M146" s="190"/>
      <c r="N146" s="79"/>
      <c r="O146" s="190"/>
      <c r="P146" s="365"/>
      <c r="Q146" s="366"/>
      <c r="R146" s="366"/>
      <c r="S146" s="366"/>
      <c r="T146" s="366"/>
      <c r="U146" s="366"/>
      <c r="V146"/>
      <c r="AB146"/>
    </row>
    <row r="147" spans="1:28" ht="13.5">
      <c r="A147" s="455"/>
      <c r="B147" s="53"/>
      <c r="C147" s="376" t="s">
        <v>559</v>
      </c>
      <c r="D147" s="55">
        <v>1</v>
      </c>
      <c r="E147" s="53" t="s">
        <v>533</v>
      </c>
      <c r="F147" s="190"/>
      <c r="G147" s="190">
        <f t="shared" si="1"/>
        <v>0</v>
      </c>
      <c r="H147" s="79"/>
      <c r="I147" s="190"/>
      <c r="J147" s="211"/>
      <c r="K147" s="53"/>
      <c r="L147" s="79"/>
      <c r="M147" s="190"/>
      <c r="N147" s="79"/>
      <c r="O147" s="190"/>
      <c r="P147" s="365"/>
      <c r="Q147" s="366"/>
      <c r="R147" s="366"/>
      <c r="S147" s="366"/>
      <c r="T147" s="366"/>
      <c r="U147" s="366"/>
      <c r="V147"/>
      <c r="AB147"/>
    </row>
    <row r="148" spans="1:28" ht="13.5">
      <c r="A148" s="455"/>
      <c r="B148" s="53"/>
      <c r="C148" s="376" t="s">
        <v>560</v>
      </c>
      <c r="D148" s="55">
        <v>4</v>
      </c>
      <c r="E148" s="53" t="s">
        <v>533</v>
      </c>
      <c r="F148" s="190"/>
      <c r="G148" s="190">
        <f t="shared" si="1"/>
        <v>0</v>
      </c>
      <c r="H148" s="79"/>
      <c r="I148" s="190"/>
      <c r="J148" s="211"/>
      <c r="K148" s="53"/>
      <c r="L148" s="79"/>
      <c r="M148" s="190"/>
      <c r="N148" s="79"/>
      <c r="O148" s="190"/>
      <c r="P148" s="365"/>
      <c r="Q148" s="366"/>
      <c r="R148" s="366"/>
      <c r="S148" s="366"/>
      <c r="T148" s="366"/>
      <c r="U148" s="366"/>
      <c r="V148"/>
      <c r="AB148"/>
    </row>
    <row r="149" spans="1:28" ht="13.5">
      <c r="A149" s="455"/>
      <c r="B149" s="53"/>
      <c r="C149" s="376" t="s">
        <v>561</v>
      </c>
      <c r="D149" s="55">
        <v>3</v>
      </c>
      <c r="E149" s="53" t="s">
        <v>533</v>
      </c>
      <c r="F149" s="190"/>
      <c r="G149" s="190">
        <f t="shared" si="1"/>
        <v>0</v>
      </c>
      <c r="H149" s="79"/>
      <c r="I149" s="190"/>
      <c r="J149" s="211"/>
      <c r="K149" s="53"/>
      <c r="L149" s="79"/>
      <c r="M149" s="190"/>
      <c r="N149" s="79"/>
      <c r="O149" s="190"/>
      <c r="P149" s="365"/>
      <c r="Q149" s="366"/>
      <c r="R149" s="366"/>
      <c r="S149" s="366"/>
      <c r="T149" s="366"/>
      <c r="U149" s="366"/>
      <c r="V149"/>
      <c r="AB149"/>
    </row>
    <row r="150" spans="1:28" ht="13.5">
      <c r="A150" s="455"/>
      <c r="B150" s="53"/>
      <c r="C150" s="376" t="s">
        <v>562</v>
      </c>
      <c r="D150" s="55">
        <v>1</v>
      </c>
      <c r="E150" s="53" t="s">
        <v>533</v>
      </c>
      <c r="F150" s="190"/>
      <c r="G150" s="190">
        <f t="shared" si="1"/>
        <v>0</v>
      </c>
      <c r="H150" s="79"/>
      <c r="I150" s="190"/>
      <c r="J150" s="211"/>
      <c r="K150" s="53"/>
      <c r="L150" s="79"/>
      <c r="M150" s="190"/>
      <c r="N150" s="79"/>
      <c r="O150" s="190"/>
      <c r="P150" s="365"/>
      <c r="Q150" s="366"/>
      <c r="R150" s="366"/>
      <c r="S150" s="366"/>
      <c r="T150" s="366"/>
      <c r="U150" s="366"/>
      <c r="V150"/>
      <c r="AB150"/>
    </row>
    <row r="151" spans="1:28" ht="13.5">
      <c r="A151" s="455"/>
      <c r="B151" s="53"/>
      <c r="C151" s="376" t="s">
        <v>563</v>
      </c>
      <c r="D151" s="55">
        <v>1</v>
      </c>
      <c r="E151" s="53" t="s">
        <v>533</v>
      </c>
      <c r="F151" s="190"/>
      <c r="G151" s="190">
        <f t="shared" si="1"/>
        <v>0</v>
      </c>
      <c r="H151" s="79"/>
      <c r="I151" s="190"/>
      <c r="J151" s="211"/>
      <c r="K151" s="53"/>
      <c r="L151" s="79"/>
      <c r="M151" s="190"/>
      <c r="N151" s="79"/>
      <c r="O151" s="190"/>
      <c r="P151" s="365"/>
      <c r="Q151" s="366"/>
      <c r="R151" s="366"/>
      <c r="S151" s="366"/>
      <c r="T151" s="366"/>
      <c r="U151" s="366"/>
      <c r="V151"/>
      <c r="AB151"/>
    </row>
    <row r="152" spans="1:28" ht="13.5">
      <c r="A152" s="455"/>
      <c r="B152" s="53"/>
      <c r="C152" s="376" t="s">
        <v>564</v>
      </c>
      <c r="D152" s="55">
        <v>1</v>
      </c>
      <c r="E152" s="53" t="s">
        <v>533</v>
      </c>
      <c r="F152" s="190"/>
      <c r="G152" s="190">
        <f t="shared" si="1"/>
        <v>0</v>
      </c>
      <c r="H152" s="79"/>
      <c r="I152" s="190"/>
      <c r="J152" s="211"/>
      <c r="K152" s="53"/>
      <c r="L152" s="79"/>
      <c r="M152" s="190"/>
      <c r="N152" s="79"/>
      <c r="O152" s="190"/>
      <c r="P152" s="365"/>
      <c r="Q152" s="366"/>
      <c r="R152" s="366"/>
      <c r="S152" s="366"/>
      <c r="T152" s="366"/>
      <c r="U152" s="366"/>
      <c r="V152"/>
      <c r="AB152"/>
    </row>
    <row r="153" spans="1:28" ht="13.5">
      <c r="A153" s="455"/>
      <c r="B153" s="53"/>
      <c r="C153" s="376" t="s">
        <v>565</v>
      </c>
      <c r="D153" s="55">
        <v>3</v>
      </c>
      <c r="E153" s="53" t="s">
        <v>533</v>
      </c>
      <c r="F153" s="190"/>
      <c r="G153" s="190">
        <f t="shared" si="1"/>
        <v>0</v>
      </c>
      <c r="H153" s="79"/>
      <c r="I153" s="190"/>
      <c r="J153" s="211"/>
      <c r="K153" s="53"/>
      <c r="L153" s="79"/>
      <c r="M153" s="190"/>
      <c r="N153" s="79"/>
      <c r="O153" s="190"/>
      <c r="P153" s="365"/>
      <c r="Q153" s="366"/>
      <c r="R153" s="366"/>
      <c r="S153" s="366"/>
      <c r="T153" s="366"/>
      <c r="U153" s="366"/>
      <c r="V153"/>
      <c r="AB153"/>
    </row>
    <row r="154" spans="1:28" ht="13.5">
      <c r="A154" s="455"/>
      <c r="B154" s="53"/>
      <c r="C154" s="376" t="s">
        <v>566</v>
      </c>
      <c r="D154" s="55">
        <v>4</v>
      </c>
      <c r="E154" s="53" t="s">
        <v>533</v>
      </c>
      <c r="F154" s="190"/>
      <c r="G154" s="190">
        <f t="shared" si="1"/>
        <v>0</v>
      </c>
      <c r="H154" s="79"/>
      <c r="I154" s="190"/>
      <c r="J154" s="211"/>
      <c r="K154" s="53"/>
      <c r="L154" s="79"/>
      <c r="M154" s="190"/>
      <c r="N154" s="79"/>
      <c r="O154" s="190"/>
      <c r="P154" s="365"/>
      <c r="Q154" s="366"/>
      <c r="R154" s="366"/>
      <c r="S154" s="366"/>
      <c r="T154" s="366"/>
      <c r="U154" s="366"/>
      <c r="V154"/>
      <c r="AB154"/>
    </row>
    <row r="155" spans="1:28" ht="13.5">
      <c r="A155" s="455"/>
      <c r="B155" s="53"/>
      <c r="C155" s="376" t="s">
        <v>567</v>
      </c>
      <c r="D155" s="55">
        <v>2</v>
      </c>
      <c r="E155" s="53" t="s">
        <v>533</v>
      </c>
      <c r="F155" s="190"/>
      <c r="G155" s="190">
        <f t="shared" si="1"/>
        <v>0</v>
      </c>
      <c r="H155" s="79"/>
      <c r="I155" s="190"/>
      <c r="J155" s="211"/>
      <c r="K155" s="53"/>
      <c r="L155" s="79"/>
      <c r="M155" s="190"/>
      <c r="N155" s="79"/>
      <c r="O155" s="190"/>
      <c r="P155" s="365"/>
      <c r="Q155" s="366"/>
      <c r="R155" s="366"/>
      <c r="S155" s="366"/>
      <c r="T155" s="366"/>
      <c r="U155" s="366"/>
      <c r="V155"/>
      <c r="AB155"/>
    </row>
    <row r="156" spans="1:28" ht="13.5">
      <c r="A156" s="455"/>
      <c r="B156" s="53"/>
      <c r="C156" s="376" t="s">
        <v>568</v>
      </c>
      <c r="D156" s="55">
        <v>3</v>
      </c>
      <c r="E156" s="53" t="s">
        <v>533</v>
      </c>
      <c r="F156" s="190"/>
      <c r="G156" s="190">
        <f t="shared" si="1"/>
        <v>0</v>
      </c>
      <c r="H156" s="79"/>
      <c r="I156" s="190"/>
      <c r="J156" s="211"/>
      <c r="K156" s="53"/>
      <c r="L156" s="79"/>
      <c r="M156" s="190"/>
      <c r="N156" s="79"/>
      <c r="O156" s="190"/>
      <c r="P156" s="365"/>
      <c r="Q156" s="366"/>
      <c r="R156" s="366"/>
      <c r="S156" s="366"/>
      <c r="T156" s="366"/>
      <c r="U156" s="366"/>
      <c r="V156"/>
      <c r="AB156"/>
    </row>
    <row r="157" spans="1:28" ht="13.5">
      <c r="A157" s="455"/>
      <c r="B157" s="53"/>
      <c r="C157" s="376" t="s">
        <v>569</v>
      </c>
      <c r="D157" s="55">
        <v>2</v>
      </c>
      <c r="E157" s="53" t="s">
        <v>533</v>
      </c>
      <c r="F157" s="190"/>
      <c r="G157" s="190">
        <f t="shared" si="1"/>
        <v>0</v>
      </c>
      <c r="H157" s="79"/>
      <c r="I157" s="190"/>
      <c r="J157" s="55"/>
      <c r="K157" s="53"/>
      <c r="L157" s="79"/>
      <c r="M157" s="190"/>
      <c r="N157" s="79"/>
      <c r="O157" s="190"/>
      <c r="P157" s="365"/>
      <c r="Q157" s="366"/>
      <c r="R157" s="366"/>
      <c r="S157" s="366"/>
      <c r="T157" s="366"/>
      <c r="U157" s="366"/>
      <c r="V157"/>
      <c r="AB157"/>
    </row>
    <row r="158" spans="1:28" ht="13.5">
      <c r="A158" s="455"/>
      <c r="B158" s="53"/>
      <c r="C158" s="376" t="s">
        <v>570</v>
      </c>
      <c r="D158" s="55">
        <v>3</v>
      </c>
      <c r="E158" s="53" t="s">
        <v>533</v>
      </c>
      <c r="F158" s="190"/>
      <c r="G158" s="190">
        <f t="shared" si="1"/>
        <v>0</v>
      </c>
      <c r="H158" s="79"/>
      <c r="I158" s="190"/>
      <c r="J158" s="55"/>
      <c r="K158" s="53"/>
      <c r="L158" s="79"/>
      <c r="M158" s="190"/>
      <c r="N158" s="79"/>
      <c r="O158" s="190"/>
      <c r="P158" s="365"/>
      <c r="Q158" s="366"/>
      <c r="R158" s="366"/>
      <c r="S158" s="366"/>
      <c r="T158" s="366"/>
      <c r="U158" s="366"/>
      <c r="V158"/>
      <c r="AB158"/>
    </row>
    <row r="159" spans="1:28" ht="13.5">
      <c r="A159" s="455"/>
      <c r="B159" s="53"/>
      <c r="C159" s="376" t="s">
        <v>571</v>
      </c>
      <c r="D159" s="55">
        <v>7</v>
      </c>
      <c r="E159" s="53" t="s">
        <v>533</v>
      </c>
      <c r="F159" s="190"/>
      <c r="G159" s="190">
        <f t="shared" si="1"/>
        <v>0</v>
      </c>
      <c r="H159" s="79"/>
      <c r="I159" s="190"/>
      <c r="J159" s="55"/>
      <c r="K159" s="53"/>
      <c r="L159" s="79"/>
      <c r="M159" s="190"/>
      <c r="N159" s="79"/>
      <c r="O159" s="190"/>
      <c r="P159" s="365"/>
      <c r="Q159" s="366"/>
      <c r="R159" s="366"/>
      <c r="S159" s="366"/>
      <c r="T159" s="366"/>
      <c r="U159" s="366"/>
      <c r="V159"/>
      <c r="AB159"/>
    </row>
    <row r="160" spans="1:28" ht="13.5">
      <c r="A160" s="455"/>
      <c r="B160" s="53"/>
      <c r="C160" s="376" t="s">
        <v>572</v>
      </c>
      <c r="D160" s="55">
        <v>5</v>
      </c>
      <c r="E160" s="53" t="s">
        <v>533</v>
      </c>
      <c r="F160" s="190"/>
      <c r="G160" s="190">
        <f t="shared" si="1"/>
        <v>0</v>
      </c>
      <c r="H160" s="79"/>
      <c r="I160" s="190"/>
      <c r="J160" s="55"/>
      <c r="K160" s="53"/>
      <c r="L160" s="79"/>
      <c r="M160" s="190"/>
      <c r="N160" s="79"/>
      <c r="O160" s="190"/>
      <c r="P160" s="365"/>
      <c r="Q160" s="366"/>
      <c r="R160" s="366"/>
      <c r="S160" s="366"/>
      <c r="T160" s="366"/>
      <c r="U160" s="366"/>
      <c r="V160"/>
      <c r="AB160"/>
    </row>
    <row r="161" spans="1:28" ht="13.5">
      <c r="A161" s="455"/>
      <c r="B161" s="53"/>
      <c r="C161" s="376"/>
      <c r="D161" s="55"/>
      <c r="E161" s="53"/>
      <c r="F161" s="190"/>
      <c r="G161" s="190"/>
      <c r="H161" s="79"/>
      <c r="I161" s="190"/>
      <c r="J161" s="55"/>
      <c r="K161" s="53"/>
      <c r="L161" s="79"/>
      <c r="M161" s="190"/>
      <c r="N161" s="79"/>
      <c r="O161" s="190"/>
      <c r="P161" s="365"/>
      <c r="Q161" s="366"/>
      <c r="R161" s="366"/>
      <c r="S161" s="366"/>
      <c r="T161" s="366"/>
      <c r="U161" s="366"/>
      <c r="V161"/>
      <c r="AB161"/>
    </row>
    <row r="162" spans="1:28" ht="101.25">
      <c r="A162" s="455">
        <f>SUM(A142,1)</f>
        <v>10</v>
      </c>
      <c r="B162" s="53"/>
      <c r="C162" s="376" t="s">
        <v>573</v>
      </c>
      <c r="D162" s="55">
        <v>1</v>
      </c>
      <c r="E162" s="53" t="s">
        <v>533</v>
      </c>
      <c r="F162" s="190"/>
      <c r="G162" s="190">
        <f t="shared" si="1"/>
        <v>0</v>
      </c>
      <c r="H162" s="79"/>
      <c r="I162" s="190"/>
      <c r="J162" s="211">
        <v>0</v>
      </c>
      <c r="K162" s="53" t="s">
        <v>294</v>
      </c>
      <c r="L162" s="79"/>
      <c r="M162" s="190"/>
      <c r="N162" s="79"/>
      <c r="O162" s="190"/>
      <c r="P162" s="365" t="e">
        <f>SUM(Q162,#REF!,S162,T162)</f>
        <v>#REF!</v>
      </c>
      <c r="Q162" s="366">
        <v>1</v>
      </c>
      <c r="R162" s="366"/>
      <c r="S162" s="366"/>
      <c r="T162" s="366"/>
      <c r="U162" s="366"/>
      <c r="V162"/>
      <c r="AB162"/>
    </row>
    <row r="163" spans="1:28" ht="13.5">
      <c r="A163" s="455"/>
      <c r="B163" s="53"/>
      <c r="C163" s="54"/>
      <c r="D163" s="79"/>
      <c r="E163" s="53"/>
      <c r="F163" s="190"/>
      <c r="G163" s="190"/>
      <c r="H163" s="79"/>
      <c r="I163" s="190"/>
      <c r="J163" s="79"/>
      <c r="K163" s="53"/>
      <c r="L163" s="79"/>
      <c r="M163" s="190"/>
      <c r="N163" s="79"/>
      <c r="O163" s="190"/>
      <c r="P163" s="365"/>
      <c r="Q163" s="366"/>
      <c r="R163" s="366"/>
      <c r="S163" s="366"/>
      <c r="T163" s="366"/>
      <c r="U163" s="366"/>
      <c r="V163"/>
      <c r="AB163"/>
    </row>
    <row r="164" spans="1:28" ht="13.5">
      <c r="A164" s="455"/>
      <c r="B164" s="53"/>
      <c r="C164" s="54"/>
      <c r="D164" s="79"/>
      <c r="E164" s="53"/>
      <c r="F164" s="190"/>
      <c r="G164" s="190"/>
      <c r="H164" s="79"/>
      <c r="I164" s="190"/>
      <c r="J164" s="79"/>
      <c r="K164" s="53"/>
      <c r="L164" s="79"/>
      <c r="M164" s="190"/>
      <c r="N164" s="79"/>
      <c r="O164" s="190"/>
      <c r="P164" s="365"/>
      <c r="Q164" s="366"/>
      <c r="R164" s="366"/>
      <c r="S164" s="366"/>
      <c r="T164" s="366"/>
      <c r="U164" s="366"/>
      <c r="V164"/>
      <c r="AB164"/>
    </row>
    <row r="165" spans="1:28" ht="13.5">
      <c r="A165" s="455"/>
      <c r="B165" s="53"/>
      <c r="C165" s="54"/>
      <c r="D165" s="79"/>
      <c r="E165" s="53"/>
      <c r="F165" s="190"/>
      <c r="G165" s="190"/>
      <c r="H165" s="79"/>
      <c r="I165" s="190"/>
      <c r="J165" s="79"/>
      <c r="K165" s="53"/>
      <c r="L165" s="79"/>
      <c r="M165" s="190"/>
      <c r="N165" s="79"/>
      <c r="O165" s="190"/>
      <c r="P165" s="365"/>
      <c r="Q165" s="366"/>
      <c r="R165" s="366"/>
      <c r="S165" s="366"/>
      <c r="T165" s="366"/>
      <c r="U165" s="366"/>
      <c r="V165"/>
      <c r="AB165"/>
    </row>
    <row r="166" spans="1:28" ht="77.25" customHeight="1">
      <c r="A166" s="455">
        <f>SUM(A162,1)</f>
        <v>11</v>
      </c>
      <c r="B166" s="53"/>
      <c r="C166" s="376" t="s">
        <v>544</v>
      </c>
      <c r="D166" s="55"/>
      <c r="E166" s="53"/>
      <c r="F166" s="190"/>
      <c r="G166" s="190"/>
      <c r="H166" s="79"/>
      <c r="I166" s="190"/>
      <c r="J166" s="211">
        <v>5</v>
      </c>
      <c r="K166" s="53" t="s">
        <v>294</v>
      </c>
      <c r="L166" s="79"/>
      <c r="M166" s="190"/>
      <c r="N166" s="79"/>
      <c r="O166" s="190"/>
      <c r="P166" s="365" t="e">
        <f>SUM(Q166,#REF!,S166,T166)</f>
        <v>#REF!</v>
      </c>
      <c r="Q166" s="366"/>
      <c r="R166" s="366">
        <v>5</v>
      </c>
      <c r="S166" s="366">
        <v>15</v>
      </c>
      <c r="T166" s="366"/>
      <c r="U166" s="366"/>
      <c r="V166"/>
      <c r="AB166"/>
    </row>
    <row r="167" spans="1:28" ht="13.5">
      <c r="A167" s="455"/>
      <c r="B167" s="53"/>
      <c r="C167" s="376" t="s">
        <v>574</v>
      </c>
      <c r="D167" s="55">
        <v>3</v>
      </c>
      <c r="E167" s="53" t="s">
        <v>533</v>
      </c>
      <c r="F167" s="190"/>
      <c r="G167" s="190">
        <f aca="true" t="shared" si="2" ref="G167:G229">D167*F167</f>
        <v>0</v>
      </c>
      <c r="H167" s="79"/>
      <c r="I167" s="190"/>
      <c r="J167" s="211"/>
      <c r="K167" s="53"/>
      <c r="L167" s="79"/>
      <c r="M167" s="190"/>
      <c r="N167" s="79"/>
      <c r="O167" s="190"/>
      <c r="P167" s="365"/>
      <c r="Q167" s="366"/>
      <c r="R167" s="366"/>
      <c r="S167" s="366"/>
      <c r="T167" s="366"/>
      <c r="U167" s="366"/>
      <c r="V167"/>
      <c r="AB167"/>
    </row>
    <row r="168" spans="1:28" ht="13.5">
      <c r="A168" s="455"/>
      <c r="B168" s="53"/>
      <c r="C168" s="376" t="s">
        <v>575</v>
      </c>
      <c r="D168" s="55">
        <v>3</v>
      </c>
      <c r="E168" s="53" t="s">
        <v>533</v>
      </c>
      <c r="F168" s="190"/>
      <c r="G168" s="190">
        <f t="shared" si="2"/>
        <v>0</v>
      </c>
      <c r="H168" s="79"/>
      <c r="I168" s="190"/>
      <c r="J168" s="211"/>
      <c r="K168" s="53"/>
      <c r="L168" s="79"/>
      <c r="M168" s="190"/>
      <c r="N168" s="79"/>
      <c r="O168" s="190"/>
      <c r="P168" s="365"/>
      <c r="Q168" s="366"/>
      <c r="R168" s="366"/>
      <c r="S168" s="366"/>
      <c r="T168" s="366"/>
      <c r="U168" s="366"/>
      <c r="V168"/>
      <c r="AB168"/>
    </row>
    <row r="169" spans="1:28" ht="13.5">
      <c r="A169" s="455"/>
      <c r="B169" s="53"/>
      <c r="C169" s="376" t="s">
        <v>576</v>
      </c>
      <c r="D169" s="55">
        <v>1</v>
      </c>
      <c r="E169" s="53" t="s">
        <v>533</v>
      </c>
      <c r="F169" s="190"/>
      <c r="G169" s="190">
        <f t="shared" si="2"/>
        <v>0</v>
      </c>
      <c r="H169" s="79"/>
      <c r="I169" s="190"/>
      <c r="J169" s="211"/>
      <c r="K169" s="53"/>
      <c r="L169" s="79"/>
      <c r="M169" s="190"/>
      <c r="N169" s="79"/>
      <c r="O169" s="190"/>
      <c r="P169" s="365"/>
      <c r="Q169" s="366"/>
      <c r="R169" s="366"/>
      <c r="S169" s="366"/>
      <c r="T169" s="366"/>
      <c r="U169" s="366"/>
      <c r="V169"/>
      <c r="AB169"/>
    </row>
    <row r="170" spans="1:28" ht="13.5">
      <c r="A170" s="455"/>
      <c r="B170" s="53"/>
      <c r="C170" s="376" t="s">
        <v>577</v>
      </c>
      <c r="D170" s="55">
        <v>1</v>
      </c>
      <c r="E170" s="53" t="s">
        <v>533</v>
      </c>
      <c r="F170" s="190"/>
      <c r="G170" s="190">
        <f t="shared" si="2"/>
        <v>0</v>
      </c>
      <c r="H170" s="79"/>
      <c r="I170" s="190"/>
      <c r="J170" s="211"/>
      <c r="K170" s="53"/>
      <c r="L170" s="79"/>
      <c r="M170" s="190"/>
      <c r="N170" s="79"/>
      <c r="O170" s="190"/>
      <c r="P170" s="365"/>
      <c r="Q170" s="366"/>
      <c r="R170" s="366"/>
      <c r="S170" s="366"/>
      <c r="T170" s="366"/>
      <c r="U170" s="366"/>
      <c r="V170"/>
      <c r="AB170"/>
    </row>
    <row r="171" spans="1:28" ht="13.5">
      <c r="A171" s="455"/>
      <c r="B171" s="53"/>
      <c r="C171" s="376" t="s">
        <v>578</v>
      </c>
      <c r="D171" s="55">
        <v>2</v>
      </c>
      <c r="E171" s="53" t="s">
        <v>533</v>
      </c>
      <c r="F171" s="190"/>
      <c r="G171" s="190">
        <f t="shared" si="2"/>
        <v>0</v>
      </c>
      <c r="H171" s="79"/>
      <c r="I171" s="190"/>
      <c r="J171" s="211"/>
      <c r="K171" s="53"/>
      <c r="L171" s="79"/>
      <c r="M171" s="190"/>
      <c r="N171" s="79"/>
      <c r="O171" s="190"/>
      <c r="P171" s="365"/>
      <c r="Q171" s="366"/>
      <c r="R171" s="366"/>
      <c r="S171" s="366"/>
      <c r="T171" s="366"/>
      <c r="U171" s="366"/>
      <c r="V171"/>
      <c r="AB171"/>
    </row>
    <row r="172" spans="1:28" ht="13.5">
      <c r="A172" s="455"/>
      <c r="B172" s="53"/>
      <c r="C172" s="376" t="s">
        <v>579</v>
      </c>
      <c r="D172" s="55">
        <v>1</v>
      </c>
      <c r="E172" s="53" t="s">
        <v>533</v>
      </c>
      <c r="F172" s="190"/>
      <c r="G172" s="190">
        <f t="shared" si="2"/>
        <v>0</v>
      </c>
      <c r="H172" s="79"/>
      <c r="I172" s="190"/>
      <c r="J172" s="211"/>
      <c r="K172" s="53"/>
      <c r="L172" s="79"/>
      <c r="M172" s="190"/>
      <c r="N172" s="79"/>
      <c r="O172" s="190"/>
      <c r="P172" s="365"/>
      <c r="Q172" s="366"/>
      <c r="R172" s="366"/>
      <c r="S172" s="366"/>
      <c r="T172" s="366"/>
      <c r="U172" s="366"/>
      <c r="V172"/>
      <c r="AB172"/>
    </row>
    <row r="173" spans="1:28" ht="13.5">
      <c r="A173" s="455"/>
      <c r="B173" s="53"/>
      <c r="C173" s="376" t="s">
        <v>580</v>
      </c>
      <c r="D173" s="55">
        <v>1</v>
      </c>
      <c r="E173" s="53" t="s">
        <v>533</v>
      </c>
      <c r="F173" s="190"/>
      <c r="G173" s="190">
        <f t="shared" si="2"/>
        <v>0</v>
      </c>
      <c r="H173" s="79"/>
      <c r="I173" s="190"/>
      <c r="J173" s="211"/>
      <c r="K173" s="53"/>
      <c r="L173" s="79"/>
      <c r="M173" s="190"/>
      <c r="N173" s="79"/>
      <c r="O173" s="190"/>
      <c r="P173" s="365"/>
      <c r="Q173" s="366"/>
      <c r="R173" s="366"/>
      <c r="S173" s="366"/>
      <c r="T173" s="366"/>
      <c r="U173" s="366"/>
      <c r="V173"/>
      <c r="AB173"/>
    </row>
    <row r="174" spans="1:28" ht="13.5">
      <c r="A174" s="455"/>
      <c r="B174" s="53"/>
      <c r="C174" s="376" t="s">
        <v>581</v>
      </c>
      <c r="D174" s="55">
        <v>1</v>
      </c>
      <c r="E174" s="53" t="s">
        <v>533</v>
      </c>
      <c r="F174" s="190"/>
      <c r="G174" s="190">
        <f t="shared" si="2"/>
        <v>0</v>
      </c>
      <c r="H174" s="79"/>
      <c r="I174" s="190"/>
      <c r="J174" s="211"/>
      <c r="K174" s="53"/>
      <c r="L174" s="79"/>
      <c r="M174" s="190"/>
      <c r="N174" s="79"/>
      <c r="O174" s="190"/>
      <c r="P174" s="365"/>
      <c r="Q174" s="366"/>
      <c r="R174" s="366"/>
      <c r="S174" s="366"/>
      <c r="T174" s="366"/>
      <c r="U174" s="366"/>
      <c r="V174"/>
      <c r="AB174"/>
    </row>
    <row r="175" spans="1:28" ht="13.5">
      <c r="A175" s="455"/>
      <c r="B175" s="53"/>
      <c r="C175" s="376" t="s">
        <v>582</v>
      </c>
      <c r="D175" s="55">
        <v>2</v>
      </c>
      <c r="E175" s="53" t="s">
        <v>533</v>
      </c>
      <c r="F175" s="190"/>
      <c r="G175" s="190">
        <f t="shared" si="2"/>
        <v>0</v>
      </c>
      <c r="H175" s="79"/>
      <c r="I175" s="190"/>
      <c r="J175" s="211"/>
      <c r="K175" s="53"/>
      <c r="L175" s="79"/>
      <c r="M175" s="190"/>
      <c r="N175" s="79"/>
      <c r="O175" s="190"/>
      <c r="P175" s="365"/>
      <c r="Q175" s="366"/>
      <c r="R175" s="366"/>
      <c r="S175" s="366"/>
      <c r="T175" s="366"/>
      <c r="U175" s="366"/>
      <c r="V175"/>
      <c r="AB175"/>
    </row>
    <row r="176" spans="1:28" ht="13.5">
      <c r="A176" s="455"/>
      <c r="B176" s="53"/>
      <c r="C176" s="376" t="s">
        <v>583</v>
      </c>
      <c r="D176" s="55">
        <v>1</v>
      </c>
      <c r="E176" s="53" t="s">
        <v>533</v>
      </c>
      <c r="F176" s="190"/>
      <c r="G176" s="190">
        <f t="shared" si="2"/>
        <v>0</v>
      </c>
      <c r="H176" s="79"/>
      <c r="I176" s="190"/>
      <c r="J176" s="211"/>
      <c r="K176" s="53"/>
      <c r="L176" s="79"/>
      <c r="M176" s="190"/>
      <c r="N176" s="79"/>
      <c r="O176" s="190"/>
      <c r="P176" s="365"/>
      <c r="Q176" s="366"/>
      <c r="R176" s="366"/>
      <c r="S176" s="366"/>
      <c r="T176" s="366"/>
      <c r="U176" s="366"/>
      <c r="V176"/>
      <c r="AB176"/>
    </row>
    <row r="177" spans="1:28" ht="13.5">
      <c r="A177" s="455"/>
      <c r="B177" s="53"/>
      <c r="C177" s="376" t="s">
        <v>584</v>
      </c>
      <c r="D177" s="55">
        <v>0</v>
      </c>
      <c r="E177" s="53" t="s">
        <v>533</v>
      </c>
      <c r="F177" s="190"/>
      <c r="G177" s="190">
        <f>D177*F177</f>
        <v>0</v>
      </c>
      <c r="H177" s="79"/>
      <c r="I177" s="190"/>
      <c r="J177" s="211"/>
      <c r="K177" s="53"/>
      <c r="L177" s="79"/>
      <c r="M177" s="190"/>
      <c r="N177" s="79"/>
      <c r="O177" s="190"/>
      <c r="P177" s="365"/>
      <c r="Q177" s="366"/>
      <c r="R177" s="366"/>
      <c r="S177" s="366"/>
      <c r="T177" s="366"/>
      <c r="U177" s="366"/>
      <c r="V177"/>
      <c r="AB177"/>
    </row>
    <row r="178" spans="1:28" ht="13.5">
      <c r="A178" s="455"/>
      <c r="B178" s="53"/>
      <c r="C178" s="376"/>
      <c r="D178" s="55"/>
      <c r="E178" s="53"/>
      <c r="F178" s="190"/>
      <c r="G178" s="190"/>
      <c r="H178" s="79"/>
      <c r="I178" s="190"/>
      <c r="J178" s="211"/>
      <c r="K178" s="53"/>
      <c r="L178" s="79"/>
      <c r="M178" s="190"/>
      <c r="N178" s="79"/>
      <c r="O178" s="190"/>
      <c r="P178" s="365"/>
      <c r="Q178" s="366"/>
      <c r="R178" s="366"/>
      <c r="S178" s="366"/>
      <c r="T178" s="366"/>
      <c r="U178" s="366"/>
      <c r="V178"/>
      <c r="AB178"/>
    </row>
    <row r="179" spans="1:28" ht="79.5" customHeight="1">
      <c r="A179" s="455">
        <v>12</v>
      </c>
      <c r="B179" s="53"/>
      <c r="C179" s="376" t="s">
        <v>544</v>
      </c>
      <c r="D179" s="394"/>
      <c r="E179" s="53"/>
      <c r="F179" s="79"/>
      <c r="G179" s="190"/>
      <c r="H179" s="79"/>
      <c r="I179" s="190"/>
      <c r="J179" s="55">
        <v>71.85</v>
      </c>
      <c r="K179" s="53" t="s">
        <v>387</v>
      </c>
      <c r="L179" s="190">
        <v>4</v>
      </c>
      <c r="M179" s="190">
        <f>PRODUCT(J179,L179)</f>
        <v>287.4</v>
      </c>
      <c r="N179" s="79"/>
      <c r="O179" s="190"/>
      <c r="P179" s="365" t="e">
        <f>SUM(Q179,#REF!,S179,T179)</f>
        <v>#REF!</v>
      </c>
      <c r="Q179" s="366">
        <v>20</v>
      </c>
      <c r="R179" s="366">
        <v>7</v>
      </c>
      <c r="S179" s="366"/>
      <c r="T179" s="366"/>
      <c r="U179" s="366"/>
      <c r="V179"/>
      <c r="W179" s="376" t="s">
        <v>207</v>
      </c>
      <c r="X179">
        <v>7</v>
      </c>
      <c r="AB179"/>
    </row>
    <row r="180" spans="1:28" ht="13.5">
      <c r="A180" s="455"/>
      <c r="B180" s="53"/>
      <c r="C180" s="376" t="s">
        <v>585</v>
      </c>
      <c r="D180" s="394">
        <v>1</v>
      </c>
      <c r="E180" s="53" t="s">
        <v>533</v>
      </c>
      <c r="F180" s="79"/>
      <c r="G180" s="190">
        <f t="shared" si="2"/>
        <v>0</v>
      </c>
      <c r="H180" s="79"/>
      <c r="I180" s="190"/>
      <c r="J180" s="55"/>
      <c r="K180" s="53"/>
      <c r="L180" s="190"/>
      <c r="M180" s="190"/>
      <c r="N180" s="79"/>
      <c r="O180" s="190"/>
      <c r="P180" s="365"/>
      <c r="Q180" s="366"/>
      <c r="R180" s="366"/>
      <c r="S180" s="366"/>
      <c r="T180" s="366"/>
      <c r="U180" s="366"/>
      <c r="V180"/>
      <c r="W180" s="376"/>
      <c r="AB180"/>
    </row>
    <row r="181" spans="1:28" ht="13.5">
      <c r="A181" s="455"/>
      <c r="B181" s="53"/>
      <c r="C181" s="376" t="s">
        <v>586</v>
      </c>
      <c r="D181" s="394">
        <v>2</v>
      </c>
      <c r="E181" s="53" t="s">
        <v>533</v>
      </c>
      <c r="F181" s="79"/>
      <c r="G181" s="190">
        <f t="shared" si="2"/>
        <v>0</v>
      </c>
      <c r="H181" s="79"/>
      <c r="I181" s="190"/>
      <c r="J181" s="55"/>
      <c r="K181" s="53"/>
      <c r="L181" s="190"/>
      <c r="M181" s="190"/>
      <c r="N181" s="79"/>
      <c r="O181" s="190"/>
      <c r="P181" s="365"/>
      <c r="Q181" s="366"/>
      <c r="R181" s="366"/>
      <c r="S181" s="366"/>
      <c r="T181" s="366"/>
      <c r="U181" s="366"/>
      <c r="V181"/>
      <c r="W181" s="376"/>
      <c r="AB181"/>
    </row>
    <row r="182" spans="1:28" ht="13.5">
      <c r="A182" s="455"/>
      <c r="B182" s="53"/>
      <c r="C182" s="376" t="s">
        <v>587</v>
      </c>
      <c r="D182" s="394">
        <v>2</v>
      </c>
      <c r="E182" s="53" t="s">
        <v>533</v>
      </c>
      <c r="F182" s="79"/>
      <c r="G182" s="190">
        <f t="shared" si="2"/>
        <v>0</v>
      </c>
      <c r="H182" s="79"/>
      <c r="I182" s="190"/>
      <c r="J182" s="55"/>
      <c r="K182" s="53"/>
      <c r="L182" s="190"/>
      <c r="M182" s="190"/>
      <c r="N182" s="79"/>
      <c r="O182" s="190"/>
      <c r="P182" s="365"/>
      <c r="Q182" s="366"/>
      <c r="R182" s="366"/>
      <c r="S182" s="366"/>
      <c r="T182" s="366"/>
      <c r="U182" s="366"/>
      <c r="V182"/>
      <c r="W182" s="376"/>
      <c r="AB182"/>
    </row>
    <row r="183" spans="1:28" ht="13.5">
      <c r="A183" s="455"/>
      <c r="B183" s="53"/>
      <c r="C183" s="376" t="s">
        <v>588</v>
      </c>
      <c r="D183" s="394">
        <v>1</v>
      </c>
      <c r="E183" s="53" t="s">
        <v>533</v>
      </c>
      <c r="F183" s="79"/>
      <c r="G183" s="190">
        <f t="shared" si="2"/>
        <v>0</v>
      </c>
      <c r="H183" s="79"/>
      <c r="I183" s="190"/>
      <c r="J183" s="55"/>
      <c r="K183" s="53"/>
      <c r="L183" s="190"/>
      <c r="M183" s="190"/>
      <c r="N183" s="79"/>
      <c r="O183" s="190"/>
      <c r="P183" s="365"/>
      <c r="Q183" s="366"/>
      <c r="R183" s="366"/>
      <c r="S183" s="366"/>
      <c r="T183" s="366"/>
      <c r="U183" s="366"/>
      <c r="V183"/>
      <c r="W183" s="376"/>
      <c r="AB183"/>
    </row>
    <row r="184" spans="1:28" ht="13.5">
      <c r="A184" s="455"/>
      <c r="B184" s="53"/>
      <c r="C184" s="376" t="s">
        <v>589</v>
      </c>
      <c r="D184" s="394">
        <v>1</v>
      </c>
      <c r="E184" s="53" t="s">
        <v>533</v>
      </c>
      <c r="F184" s="79"/>
      <c r="G184" s="190">
        <f t="shared" si="2"/>
        <v>0</v>
      </c>
      <c r="H184" s="79"/>
      <c r="I184" s="190"/>
      <c r="J184" s="55"/>
      <c r="K184" s="53"/>
      <c r="L184" s="190"/>
      <c r="M184" s="190"/>
      <c r="N184" s="79"/>
      <c r="O184" s="190"/>
      <c r="P184" s="365"/>
      <c r="Q184" s="366"/>
      <c r="R184" s="366"/>
      <c r="S184" s="366"/>
      <c r="T184" s="366"/>
      <c r="U184" s="366"/>
      <c r="V184"/>
      <c r="W184" s="376"/>
      <c r="AB184"/>
    </row>
    <row r="185" spans="1:28" ht="13.5">
      <c r="A185" s="455"/>
      <c r="B185" s="53"/>
      <c r="C185" s="376"/>
      <c r="D185" s="394"/>
      <c r="E185" s="53"/>
      <c r="F185" s="79"/>
      <c r="G185" s="190"/>
      <c r="H185" s="79"/>
      <c r="I185" s="190"/>
      <c r="J185" s="55"/>
      <c r="K185" s="53"/>
      <c r="L185" s="190"/>
      <c r="M185" s="190"/>
      <c r="N185" s="79"/>
      <c r="O185" s="190"/>
      <c r="P185" s="365"/>
      <c r="Q185" s="366"/>
      <c r="R185" s="366"/>
      <c r="S185" s="366"/>
      <c r="T185" s="366"/>
      <c r="U185" s="366"/>
      <c r="V185"/>
      <c r="W185" s="376"/>
      <c r="AB185"/>
    </row>
    <row r="186" spans="1:28" ht="78.75" customHeight="1">
      <c r="A186" s="455">
        <f>SUM(A179,1)</f>
        <v>13</v>
      </c>
      <c r="B186" s="53"/>
      <c r="C186" s="376" t="s">
        <v>544</v>
      </c>
      <c r="D186" s="394"/>
      <c r="E186" s="53"/>
      <c r="F186" s="79"/>
      <c r="G186" s="190"/>
      <c r="H186" s="79"/>
      <c r="I186" s="190"/>
      <c r="J186" s="55">
        <v>269.33</v>
      </c>
      <c r="K186" s="53" t="s">
        <v>387</v>
      </c>
      <c r="L186" s="190">
        <v>4</v>
      </c>
      <c r="M186" s="190">
        <f>PRODUCT(J186,L186)</f>
        <v>1077.32</v>
      </c>
      <c r="N186" s="79"/>
      <c r="O186" s="190"/>
      <c r="P186" s="365" t="e">
        <f>SUM(Q186,#REF!,S186,T186)</f>
        <v>#REF!</v>
      </c>
      <c r="Q186" s="366">
        <v>16</v>
      </c>
      <c r="R186" s="366">
        <v>16</v>
      </c>
      <c r="S186" s="366"/>
      <c r="T186" s="366"/>
      <c r="U186" s="366"/>
      <c r="V186"/>
      <c r="W186" s="376" t="s">
        <v>209</v>
      </c>
      <c r="X186">
        <v>16</v>
      </c>
      <c r="AB186"/>
    </row>
    <row r="187" spans="1:28" ht="13.5">
      <c r="A187" s="455"/>
      <c r="B187" s="53"/>
      <c r="C187" s="376" t="s">
        <v>590</v>
      </c>
      <c r="D187" s="394">
        <v>2</v>
      </c>
      <c r="E187" s="53" t="s">
        <v>533</v>
      </c>
      <c r="F187" s="79"/>
      <c r="G187" s="190">
        <f t="shared" si="2"/>
        <v>0</v>
      </c>
      <c r="H187" s="79"/>
      <c r="I187" s="190"/>
      <c r="J187" s="55"/>
      <c r="K187" s="53"/>
      <c r="L187" s="190"/>
      <c r="M187" s="190"/>
      <c r="N187" s="79"/>
      <c r="O187" s="190"/>
      <c r="P187" s="365"/>
      <c r="Q187" s="366"/>
      <c r="R187" s="366"/>
      <c r="S187" s="366"/>
      <c r="T187" s="366"/>
      <c r="U187" s="366"/>
      <c r="V187"/>
      <c r="W187" s="376"/>
      <c r="AB187"/>
    </row>
    <row r="188" spans="1:28" ht="13.5">
      <c r="A188" s="455"/>
      <c r="B188" s="53"/>
      <c r="C188" s="376" t="s">
        <v>591</v>
      </c>
      <c r="D188" s="394">
        <v>1</v>
      </c>
      <c r="E188" s="53" t="s">
        <v>533</v>
      </c>
      <c r="F188" s="79"/>
      <c r="G188" s="190">
        <f t="shared" si="2"/>
        <v>0</v>
      </c>
      <c r="H188" s="79"/>
      <c r="I188" s="190"/>
      <c r="J188" s="55"/>
      <c r="K188" s="53"/>
      <c r="L188" s="190"/>
      <c r="M188" s="190"/>
      <c r="N188" s="79"/>
      <c r="O188" s="190"/>
      <c r="P188" s="365"/>
      <c r="Q188" s="366"/>
      <c r="R188" s="366"/>
      <c r="S188" s="366"/>
      <c r="T188" s="366"/>
      <c r="U188" s="366"/>
      <c r="V188"/>
      <c r="W188" s="376"/>
      <c r="AB188"/>
    </row>
    <row r="189" spans="1:28" ht="13.5">
      <c r="A189" s="455"/>
      <c r="B189" s="53"/>
      <c r="C189" s="376" t="s">
        <v>592</v>
      </c>
      <c r="D189" s="394">
        <v>1</v>
      </c>
      <c r="E189" s="53" t="s">
        <v>533</v>
      </c>
      <c r="F189" s="79"/>
      <c r="G189" s="190">
        <f t="shared" si="2"/>
        <v>0</v>
      </c>
      <c r="H189" s="79"/>
      <c r="I189" s="190"/>
      <c r="J189" s="55"/>
      <c r="K189" s="53"/>
      <c r="L189" s="190"/>
      <c r="M189" s="190"/>
      <c r="N189" s="79"/>
      <c r="O189" s="190"/>
      <c r="P189" s="365"/>
      <c r="Q189" s="366"/>
      <c r="R189" s="366"/>
      <c r="S189" s="366"/>
      <c r="T189" s="366"/>
      <c r="U189" s="366"/>
      <c r="V189"/>
      <c r="W189" s="376"/>
      <c r="AB189"/>
    </row>
    <row r="190" spans="1:28" ht="13.5">
      <c r="A190" s="455"/>
      <c r="B190" s="53"/>
      <c r="C190" s="376" t="s">
        <v>593</v>
      </c>
      <c r="D190" s="394">
        <v>1</v>
      </c>
      <c r="E190" s="53" t="s">
        <v>533</v>
      </c>
      <c r="F190" s="79"/>
      <c r="G190" s="190">
        <f t="shared" si="2"/>
        <v>0</v>
      </c>
      <c r="H190" s="79"/>
      <c r="I190" s="190"/>
      <c r="J190" s="55"/>
      <c r="K190" s="53"/>
      <c r="L190" s="190"/>
      <c r="M190" s="190"/>
      <c r="N190" s="79"/>
      <c r="O190" s="190"/>
      <c r="P190" s="365"/>
      <c r="Q190" s="366"/>
      <c r="R190" s="366"/>
      <c r="S190" s="366"/>
      <c r="T190" s="366"/>
      <c r="U190" s="366"/>
      <c r="V190"/>
      <c r="W190" s="376"/>
      <c r="AB190"/>
    </row>
    <row r="191" spans="1:28" ht="13.5">
      <c r="A191" s="455"/>
      <c r="B191" s="53"/>
      <c r="C191" s="376" t="s">
        <v>594</v>
      </c>
      <c r="D191" s="394">
        <v>2</v>
      </c>
      <c r="E191" s="53" t="s">
        <v>533</v>
      </c>
      <c r="F191" s="79"/>
      <c r="G191" s="190">
        <f t="shared" si="2"/>
        <v>0</v>
      </c>
      <c r="H191" s="79"/>
      <c r="I191" s="190"/>
      <c r="J191" s="55"/>
      <c r="K191" s="53"/>
      <c r="L191" s="190"/>
      <c r="M191" s="190"/>
      <c r="N191" s="79"/>
      <c r="O191" s="190"/>
      <c r="P191" s="365"/>
      <c r="Q191" s="366"/>
      <c r="R191" s="366"/>
      <c r="S191" s="366"/>
      <c r="T191" s="366"/>
      <c r="U191" s="366"/>
      <c r="V191"/>
      <c r="W191" s="376"/>
      <c r="AB191"/>
    </row>
    <row r="192" spans="1:28" ht="13.5">
      <c r="A192" s="455"/>
      <c r="B192" s="53"/>
      <c r="C192" s="376" t="s">
        <v>595</v>
      </c>
      <c r="D192" s="394">
        <v>2</v>
      </c>
      <c r="E192" s="53" t="s">
        <v>533</v>
      </c>
      <c r="F192" s="79"/>
      <c r="G192" s="190">
        <f t="shared" si="2"/>
        <v>0</v>
      </c>
      <c r="H192" s="79"/>
      <c r="I192" s="190"/>
      <c r="J192" s="55"/>
      <c r="K192" s="53"/>
      <c r="L192" s="190"/>
      <c r="M192" s="190"/>
      <c r="N192" s="79"/>
      <c r="O192" s="190"/>
      <c r="P192" s="365"/>
      <c r="Q192" s="366"/>
      <c r="R192" s="366"/>
      <c r="S192" s="366"/>
      <c r="T192" s="366"/>
      <c r="U192" s="366"/>
      <c r="V192"/>
      <c r="W192" s="376"/>
      <c r="AB192"/>
    </row>
    <row r="193" spans="1:28" ht="13.5">
      <c r="A193" s="455"/>
      <c r="B193" s="53"/>
      <c r="C193" s="376" t="s">
        <v>596</v>
      </c>
      <c r="D193" s="394">
        <v>1</v>
      </c>
      <c r="E193" s="53" t="s">
        <v>533</v>
      </c>
      <c r="F193" s="79"/>
      <c r="G193" s="190">
        <f t="shared" si="2"/>
        <v>0</v>
      </c>
      <c r="H193" s="79"/>
      <c r="I193" s="190"/>
      <c r="J193" s="55"/>
      <c r="K193" s="53"/>
      <c r="L193" s="190"/>
      <c r="M193" s="190"/>
      <c r="N193" s="79"/>
      <c r="O193" s="190"/>
      <c r="P193" s="365"/>
      <c r="Q193" s="366"/>
      <c r="R193" s="366"/>
      <c r="S193" s="366"/>
      <c r="T193" s="366"/>
      <c r="U193" s="366"/>
      <c r="V193"/>
      <c r="W193" s="376"/>
      <c r="AB193"/>
    </row>
    <row r="194" spans="1:28" ht="13.5">
      <c r="A194" s="455"/>
      <c r="B194" s="53"/>
      <c r="C194" s="376" t="s">
        <v>597</v>
      </c>
      <c r="D194" s="394">
        <v>1</v>
      </c>
      <c r="E194" s="53" t="s">
        <v>533</v>
      </c>
      <c r="F194" s="79"/>
      <c r="G194" s="190">
        <f t="shared" si="2"/>
        <v>0</v>
      </c>
      <c r="H194" s="79"/>
      <c r="I194" s="190"/>
      <c r="J194" s="55"/>
      <c r="K194" s="53"/>
      <c r="L194" s="190"/>
      <c r="M194" s="190"/>
      <c r="N194" s="79"/>
      <c r="O194" s="190"/>
      <c r="P194" s="365"/>
      <c r="Q194" s="366"/>
      <c r="R194" s="366"/>
      <c r="S194" s="366"/>
      <c r="T194" s="366"/>
      <c r="U194" s="366"/>
      <c r="V194"/>
      <c r="W194" s="376"/>
      <c r="AB194"/>
    </row>
    <row r="195" spans="1:28" ht="13.5">
      <c r="A195" s="455"/>
      <c r="B195" s="53"/>
      <c r="C195" s="376" t="s">
        <v>552</v>
      </c>
      <c r="D195" s="394">
        <v>3</v>
      </c>
      <c r="E195" s="53" t="s">
        <v>533</v>
      </c>
      <c r="F195" s="79"/>
      <c r="G195" s="190">
        <f t="shared" si="2"/>
        <v>0</v>
      </c>
      <c r="H195" s="79"/>
      <c r="I195" s="190"/>
      <c r="J195" s="55"/>
      <c r="K195" s="53"/>
      <c r="L195" s="190"/>
      <c r="M195" s="190"/>
      <c r="N195" s="79"/>
      <c r="O195" s="190"/>
      <c r="P195" s="365"/>
      <c r="Q195" s="366"/>
      <c r="R195" s="366"/>
      <c r="S195" s="366"/>
      <c r="T195" s="366"/>
      <c r="U195" s="366"/>
      <c r="V195"/>
      <c r="W195" s="376"/>
      <c r="AB195"/>
    </row>
    <row r="196" spans="1:28" ht="13.5">
      <c r="A196" s="455"/>
      <c r="B196" s="53"/>
      <c r="C196" s="376" t="s">
        <v>598</v>
      </c>
      <c r="D196" s="394">
        <v>1</v>
      </c>
      <c r="E196" s="53" t="s">
        <v>533</v>
      </c>
      <c r="F196" s="79"/>
      <c r="G196" s="190">
        <f t="shared" si="2"/>
        <v>0</v>
      </c>
      <c r="H196" s="79"/>
      <c r="I196" s="190"/>
      <c r="J196" s="55"/>
      <c r="K196" s="53"/>
      <c r="L196" s="190"/>
      <c r="M196" s="190"/>
      <c r="N196" s="79"/>
      <c r="O196" s="190"/>
      <c r="P196" s="365"/>
      <c r="Q196" s="366"/>
      <c r="R196" s="366"/>
      <c r="S196" s="366"/>
      <c r="T196" s="366"/>
      <c r="U196" s="366"/>
      <c r="V196"/>
      <c r="W196" s="376"/>
      <c r="AB196"/>
    </row>
    <row r="197" spans="1:28" ht="9.75" customHeight="1">
      <c r="A197" s="455"/>
      <c r="B197" s="53"/>
      <c r="C197" s="54"/>
      <c r="D197" s="79"/>
      <c r="E197" s="53"/>
      <c r="F197" s="79"/>
      <c r="G197" s="190"/>
      <c r="H197" s="79"/>
      <c r="I197" s="190"/>
      <c r="J197" s="79"/>
      <c r="K197" s="53"/>
      <c r="L197" s="190"/>
      <c r="M197" s="190"/>
      <c r="N197" s="79"/>
      <c r="O197" s="190"/>
      <c r="P197" s="365"/>
      <c r="Q197" s="366"/>
      <c r="R197" s="366"/>
      <c r="S197" s="366"/>
      <c r="T197" s="366"/>
      <c r="U197" s="366"/>
      <c r="V197"/>
      <c r="AB197"/>
    </row>
    <row r="198" spans="1:28" ht="9.75" customHeight="1">
      <c r="A198" s="455"/>
      <c r="B198" s="53"/>
      <c r="C198" s="54"/>
      <c r="D198" s="79"/>
      <c r="E198" s="53"/>
      <c r="F198" s="79"/>
      <c r="G198" s="190"/>
      <c r="H198" s="79"/>
      <c r="I198" s="190"/>
      <c r="J198" s="79"/>
      <c r="K198" s="53"/>
      <c r="L198" s="190"/>
      <c r="M198" s="190"/>
      <c r="N198" s="79"/>
      <c r="O198" s="190"/>
      <c r="P198" s="365"/>
      <c r="Q198" s="366"/>
      <c r="R198" s="366"/>
      <c r="S198" s="366"/>
      <c r="T198" s="366"/>
      <c r="U198" s="366"/>
      <c r="V198"/>
      <c r="AB198"/>
    </row>
    <row r="199" spans="1:28" ht="9.75" customHeight="1">
      <c r="A199" s="455"/>
      <c r="B199" s="53"/>
      <c r="C199" s="54"/>
      <c r="D199" s="79"/>
      <c r="E199" s="53"/>
      <c r="F199" s="79"/>
      <c r="G199" s="190"/>
      <c r="H199" s="79"/>
      <c r="I199" s="190"/>
      <c r="J199" s="79"/>
      <c r="K199" s="53"/>
      <c r="L199" s="190"/>
      <c r="M199" s="190"/>
      <c r="N199" s="79"/>
      <c r="O199" s="190"/>
      <c r="P199" s="365"/>
      <c r="Q199" s="366"/>
      <c r="R199" s="366"/>
      <c r="S199" s="366"/>
      <c r="T199" s="366"/>
      <c r="U199" s="366"/>
      <c r="V199"/>
      <c r="AB199"/>
    </row>
    <row r="200" spans="1:28" ht="9.75" customHeight="1">
      <c r="A200" s="455"/>
      <c r="B200" s="53"/>
      <c r="C200" s="54"/>
      <c r="D200" s="79"/>
      <c r="E200" s="53"/>
      <c r="F200" s="79"/>
      <c r="G200" s="190"/>
      <c r="H200" s="79"/>
      <c r="I200" s="190"/>
      <c r="J200" s="79"/>
      <c r="K200" s="53"/>
      <c r="L200" s="190"/>
      <c r="M200" s="190"/>
      <c r="N200" s="79"/>
      <c r="O200" s="190"/>
      <c r="P200" s="365"/>
      <c r="Q200" s="366"/>
      <c r="R200" s="366"/>
      <c r="S200" s="366"/>
      <c r="T200" s="366"/>
      <c r="U200" s="366"/>
      <c r="V200"/>
      <c r="AB200"/>
    </row>
    <row r="201" spans="1:28" ht="9.75" customHeight="1">
      <c r="A201" s="455"/>
      <c r="B201" s="53"/>
      <c r="C201" s="54"/>
      <c r="D201" s="79"/>
      <c r="E201" s="53"/>
      <c r="F201" s="79"/>
      <c r="G201" s="190"/>
      <c r="H201" s="79"/>
      <c r="I201" s="190"/>
      <c r="J201" s="79"/>
      <c r="K201" s="53"/>
      <c r="L201" s="190"/>
      <c r="M201" s="190"/>
      <c r="N201" s="79"/>
      <c r="O201" s="190"/>
      <c r="P201" s="365"/>
      <c r="Q201" s="366"/>
      <c r="R201" s="366"/>
      <c r="S201" s="366"/>
      <c r="T201" s="366"/>
      <c r="U201" s="366"/>
      <c r="V201"/>
      <c r="AB201"/>
    </row>
    <row r="202" spans="1:28" ht="9.75" customHeight="1">
      <c r="A202" s="455"/>
      <c r="B202" s="53"/>
      <c r="C202" s="54"/>
      <c r="D202" s="79"/>
      <c r="E202" s="53"/>
      <c r="F202" s="79"/>
      <c r="G202" s="190"/>
      <c r="H202" s="79"/>
      <c r="I202" s="190"/>
      <c r="J202" s="79"/>
      <c r="K202" s="53"/>
      <c r="L202" s="190"/>
      <c r="M202" s="190"/>
      <c r="N202" s="79"/>
      <c r="O202" s="190"/>
      <c r="P202" s="365"/>
      <c r="Q202" s="366"/>
      <c r="R202" s="366"/>
      <c r="S202" s="366"/>
      <c r="T202" s="366"/>
      <c r="U202" s="366"/>
      <c r="V202"/>
      <c r="AB202"/>
    </row>
    <row r="203" spans="1:28" ht="9.75" customHeight="1">
      <c r="A203" s="455"/>
      <c r="B203" s="53"/>
      <c r="C203" s="54"/>
      <c r="D203" s="79"/>
      <c r="E203" s="53"/>
      <c r="F203" s="79"/>
      <c r="G203" s="190"/>
      <c r="H203" s="79"/>
      <c r="I203" s="190"/>
      <c r="J203" s="79"/>
      <c r="K203" s="53"/>
      <c r="L203" s="190"/>
      <c r="M203" s="190"/>
      <c r="N203" s="79"/>
      <c r="O203" s="190"/>
      <c r="P203" s="365"/>
      <c r="Q203" s="366"/>
      <c r="R203" s="366"/>
      <c r="S203" s="366"/>
      <c r="T203" s="366"/>
      <c r="U203" s="366"/>
      <c r="V203"/>
      <c r="AB203"/>
    </row>
    <row r="204" spans="1:28" ht="79.5" customHeight="1">
      <c r="A204" s="455">
        <f>SUM(A186,1)</f>
        <v>14</v>
      </c>
      <c r="B204" s="53"/>
      <c r="C204" s="376" t="s">
        <v>599</v>
      </c>
      <c r="D204" s="394"/>
      <c r="E204" s="53"/>
      <c r="F204" s="79"/>
      <c r="G204" s="190"/>
      <c r="H204" s="79"/>
      <c r="I204" s="190"/>
      <c r="J204" s="55">
        <v>0</v>
      </c>
      <c r="K204" s="53" t="s">
        <v>294</v>
      </c>
      <c r="L204" s="190"/>
      <c r="M204" s="190"/>
      <c r="N204" s="79"/>
      <c r="O204" s="190"/>
      <c r="P204" s="365" t="e">
        <f>SUM(Q204,#REF!,S204,T204)</f>
        <v>#REF!</v>
      </c>
      <c r="Q204" s="366">
        <v>62</v>
      </c>
      <c r="R204" s="366"/>
      <c r="S204" s="366"/>
      <c r="T204" s="366"/>
      <c r="U204" s="366"/>
      <c r="V204"/>
      <c r="AB204"/>
    </row>
    <row r="205" spans="1:28" ht="25.5">
      <c r="A205" s="455"/>
      <c r="B205" s="53"/>
      <c r="C205" s="376" t="s">
        <v>600</v>
      </c>
      <c r="D205" s="394">
        <v>2</v>
      </c>
      <c r="E205" s="53" t="s">
        <v>533</v>
      </c>
      <c r="F205" s="79"/>
      <c r="G205" s="190">
        <f t="shared" si="2"/>
        <v>0</v>
      </c>
      <c r="H205" s="79"/>
      <c r="I205" s="190"/>
      <c r="J205" s="55"/>
      <c r="K205" s="53"/>
      <c r="L205" s="190"/>
      <c r="M205" s="190"/>
      <c r="N205" s="79"/>
      <c r="O205" s="190"/>
      <c r="P205" s="365"/>
      <c r="Q205" s="366"/>
      <c r="R205" s="366"/>
      <c r="S205" s="366"/>
      <c r="T205" s="366"/>
      <c r="U205" s="366"/>
      <c r="V205"/>
      <c r="AB205"/>
    </row>
    <row r="206" spans="1:28" ht="13.5">
      <c r="A206" s="455"/>
      <c r="B206" s="53"/>
      <c r="C206" s="376" t="s">
        <v>601</v>
      </c>
      <c r="D206" s="394">
        <v>5</v>
      </c>
      <c r="E206" s="53" t="s">
        <v>533</v>
      </c>
      <c r="F206" s="79"/>
      <c r="G206" s="190">
        <f t="shared" si="2"/>
        <v>0</v>
      </c>
      <c r="H206" s="79"/>
      <c r="I206" s="190"/>
      <c r="J206" s="55"/>
      <c r="K206" s="53"/>
      <c r="L206" s="190"/>
      <c r="M206" s="190"/>
      <c r="N206" s="79"/>
      <c r="O206" s="190"/>
      <c r="P206" s="365"/>
      <c r="Q206" s="366"/>
      <c r="R206" s="366"/>
      <c r="S206" s="366"/>
      <c r="T206" s="366"/>
      <c r="U206" s="366"/>
      <c r="V206"/>
      <c r="AB206"/>
    </row>
    <row r="207" spans="1:28" ht="25.5">
      <c r="A207" s="455"/>
      <c r="B207" s="53"/>
      <c r="C207" s="376" t="s">
        <v>602</v>
      </c>
      <c r="D207" s="394">
        <v>1</v>
      </c>
      <c r="E207" s="53" t="s">
        <v>533</v>
      </c>
      <c r="F207" s="79"/>
      <c r="G207" s="190">
        <f t="shared" si="2"/>
        <v>0</v>
      </c>
      <c r="H207" s="79"/>
      <c r="I207" s="190"/>
      <c r="J207" s="55"/>
      <c r="K207" s="53"/>
      <c r="L207" s="190"/>
      <c r="M207" s="190"/>
      <c r="N207" s="79"/>
      <c r="O207" s="190"/>
      <c r="P207" s="365"/>
      <c r="Q207" s="366"/>
      <c r="R207" s="366"/>
      <c r="S207" s="366"/>
      <c r="T207" s="366"/>
      <c r="U207" s="366"/>
      <c r="V207"/>
      <c r="AB207"/>
    </row>
    <row r="208" spans="1:28" ht="13.5">
      <c r="A208" s="455"/>
      <c r="B208" s="53"/>
      <c r="C208" s="376" t="s">
        <v>603</v>
      </c>
      <c r="D208" s="394">
        <v>1</v>
      </c>
      <c r="E208" s="53" t="s">
        <v>533</v>
      </c>
      <c r="F208" s="79"/>
      <c r="G208" s="190">
        <f t="shared" si="2"/>
        <v>0</v>
      </c>
      <c r="H208" s="79"/>
      <c r="I208" s="190"/>
      <c r="J208" s="55"/>
      <c r="K208" s="53"/>
      <c r="L208" s="190"/>
      <c r="M208" s="190"/>
      <c r="N208" s="79"/>
      <c r="O208" s="190"/>
      <c r="P208" s="365"/>
      <c r="Q208" s="366"/>
      <c r="R208" s="366"/>
      <c r="S208" s="366"/>
      <c r="T208" s="366"/>
      <c r="U208" s="366"/>
      <c r="V208"/>
      <c r="AB208"/>
    </row>
    <row r="209" spans="1:28" ht="13.5">
      <c r="A209" s="455"/>
      <c r="B209" s="53"/>
      <c r="C209" s="376" t="s">
        <v>604</v>
      </c>
      <c r="D209" s="394">
        <v>9</v>
      </c>
      <c r="E209" s="53" t="s">
        <v>533</v>
      </c>
      <c r="F209" s="79"/>
      <c r="G209" s="190">
        <f>D209*F209</f>
        <v>0</v>
      </c>
      <c r="H209" s="79"/>
      <c r="I209" s="190"/>
      <c r="J209" s="55"/>
      <c r="K209" s="53"/>
      <c r="L209" s="190"/>
      <c r="M209" s="190"/>
      <c r="N209" s="79"/>
      <c r="O209" s="190"/>
      <c r="P209" s="365"/>
      <c r="Q209" s="366"/>
      <c r="R209" s="366"/>
      <c r="S209" s="366"/>
      <c r="T209" s="366"/>
      <c r="U209" s="366"/>
      <c r="V209"/>
      <c r="AB209"/>
    </row>
    <row r="210" spans="1:28" ht="13.5">
      <c r="A210" s="455"/>
      <c r="B210" s="53"/>
      <c r="C210" s="376" t="s">
        <v>605</v>
      </c>
      <c r="D210" s="394">
        <v>5</v>
      </c>
      <c r="E210" s="53" t="s">
        <v>533</v>
      </c>
      <c r="F210" s="79"/>
      <c r="G210" s="190">
        <f t="shared" si="2"/>
        <v>0</v>
      </c>
      <c r="H210" s="79"/>
      <c r="I210" s="190"/>
      <c r="J210" s="55"/>
      <c r="K210" s="53"/>
      <c r="L210" s="190"/>
      <c r="M210" s="190"/>
      <c r="N210" s="79"/>
      <c r="O210" s="190"/>
      <c r="P210" s="365"/>
      <c r="Q210" s="366"/>
      <c r="R210" s="366"/>
      <c r="S210" s="366"/>
      <c r="T210" s="366"/>
      <c r="U210" s="366"/>
      <c r="V210"/>
      <c r="AB210"/>
    </row>
    <row r="211" spans="1:28" ht="13.5">
      <c r="A211" s="455"/>
      <c r="B211" s="53"/>
      <c r="C211" s="376" t="s">
        <v>606</v>
      </c>
      <c r="D211" s="394">
        <v>5</v>
      </c>
      <c r="E211" s="53" t="s">
        <v>533</v>
      </c>
      <c r="F211" s="79"/>
      <c r="G211" s="190">
        <f t="shared" si="2"/>
        <v>0</v>
      </c>
      <c r="H211" s="79"/>
      <c r="I211" s="190"/>
      <c r="J211" s="55"/>
      <c r="K211" s="53"/>
      <c r="L211" s="190"/>
      <c r="M211" s="190"/>
      <c r="N211" s="79"/>
      <c r="O211" s="190"/>
      <c r="P211" s="365"/>
      <c r="Q211" s="366"/>
      <c r="R211" s="366"/>
      <c r="S211" s="366"/>
      <c r="T211" s="366"/>
      <c r="U211" s="366"/>
      <c r="V211"/>
      <c r="AB211"/>
    </row>
    <row r="212" spans="1:28" ht="13.5">
      <c r="A212" s="455"/>
      <c r="B212" s="53"/>
      <c r="C212" s="376"/>
      <c r="D212" s="394"/>
      <c r="E212" s="53"/>
      <c r="F212" s="79"/>
      <c r="G212" s="190"/>
      <c r="H212" s="79"/>
      <c r="I212" s="190"/>
      <c r="J212" s="55"/>
      <c r="K212" s="53"/>
      <c r="L212" s="190"/>
      <c r="M212" s="190"/>
      <c r="N212" s="79"/>
      <c r="O212" s="190"/>
      <c r="P212" s="365"/>
      <c r="Q212" s="366"/>
      <c r="R212" s="366"/>
      <c r="S212" s="366"/>
      <c r="T212" s="366"/>
      <c r="U212" s="366"/>
      <c r="V212"/>
      <c r="AB212"/>
    </row>
    <row r="213" spans="1:28" ht="78.75" customHeight="1">
      <c r="A213" s="455">
        <v>15</v>
      </c>
      <c r="B213" s="53"/>
      <c r="C213" s="376" t="s">
        <v>544</v>
      </c>
      <c r="D213" s="394"/>
      <c r="E213" s="53"/>
      <c r="F213" s="79"/>
      <c r="G213" s="190"/>
      <c r="H213" s="79"/>
      <c r="I213" s="190"/>
      <c r="J213" s="55">
        <v>100</v>
      </c>
      <c r="K213" s="53" t="s">
        <v>387</v>
      </c>
      <c r="L213" s="190">
        <v>4</v>
      </c>
      <c r="M213" s="190">
        <f>PRODUCT(J213,L213)</f>
        <v>400</v>
      </c>
      <c r="N213" s="79"/>
      <c r="O213" s="190"/>
      <c r="P213" s="365" t="e">
        <f>SUM(Q213,#REF!,S213,T213)</f>
        <v>#REF!</v>
      </c>
      <c r="Q213" s="366"/>
      <c r="R213" s="366">
        <v>5</v>
      </c>
      <c r="S213" s="366">
        <v>15</v>
      </c>
      <c r="T213" s="366"/>
      <c r="U213" s="366"/>
      <c r="V213"/>
      <c r="AB213"/>
    </row>
    <row r="214" spans="1:28" ht="13.5">
      <c r="A214" s="455"/>
      <c r="B214" s="53"/>
      <c r="C214" s="376" t="s">
        <v>575</v>
      </c>
      <c r="D214" s="394">
        <v>2</v>
      </c>
      <c r="E214" s="53" t="s">
        <v>294</v>
      </c>
      <c r="F214" s="79"/>
      <c r="G214" s="190">
        <f t="shared" si="2"/>
        <v>0</v>
      </c>
      <c r="H214" s="79"/>
      <c r="I214" s="190"/>
      <c r="J214" s="55"/>
      <c r="K214" s="53"/>
      <c r="L214" s="190"/>
      <c r="M214" s="190"/>
      <c r="N214" s="79"/>
      <c r="O214" s="190"/>
      <c r="P214" s="365"/>
      <c r="Q214" s="366"/>
      <c r="R214" s="366"/>
      <c r="S214" s="366"/>
      <c r="T214" s="366"/>
      <c r="U214" s="366"/>
      <c r="V214"/>
      <c r="AB214"/>
    </row>
    <row r="215" spans="1:28" ht="13.5">
      <c r="A215" s="455"/>
      <c r="B215" s="53"/>
      <c r="C215" s="376" t="s">
        <v>607</v>
      </c>
      <c r="D215" s="394">
        <v>1</v>
      </c>
      <c r="E215" s="53" t="s">
        <v>294</v>
      </c>
      <c r="F215" s="79"/>
      <c r="G215" s="190">
        <f t="shared" si="2"/>
        <v>0</v>
      </c>
      <c r="H215" s="79"/>
      <c r="I215" s="190"/>
      <c r="J215" s="55"/>
      <c r="K215" s="53"/>
      <c r="L215" s="190"/>
      <c r="M215" s="190"/>
      <c r="N215" s="79"/>
      <c r="O215" s="190"/>
      <c r="P215" s="365"/>
      <c r="Q215" s="366"/>
      <c r="R215" s="366"/>
      <c r="S215" s="366"/>
      <c r="T215" s="366"/>
      <c r="U215" s="366"/>
      <c r="V215"/>
      <c r="AB215"/>
    </row>
    <row r="216" spans="1:28" ht="13.5">
      <c r="A216" s="455"/>
      <c r="B216" s="53"/>
      <c r="C216" s="376" t="s">
        <v>608</v>
      </c>
      <c r="D216" s="394">
        <v>0</v>
      </c>
      <c r="E216" s="53" t="s">
        <v>294</v>
      </c>
      <c r="F216" s="79"/>
      <c r="G216" s="190">
        <f t="shared" si="2"/>
        <v>0</v>
      </c>
      <c r="H216" s="79"/>
      <c r="I216" s="190"/>
      <c r="J216" s="55"/>
      <c r="K216" s="53"/>
      <c r="L216" s="190"/>
      <c r="M216" s="190"/>
      <c r="N216" s="79"/>
      <c r="O216" s="190"/>
      <c r="P216" s="365"/>
      <c r="Q216" s="366"/>
      <c r="R216" s="366"/>
      <c r="S216" s="366"/>
      <c r="T216" s="366"/>
      <c r="U216" s="366"/>
      <c r="V216"/>
      <c r="AB216"/>
    </row>
    <row r="217" spans="1:28" ht="13.5">
      <c r="A217" s="455"/>
      <c r="B217" s="53"/>
      <c r="C217" s="376" t="s">
        <v>578</v>
      </c>
      <c r="D217" s="394">
        <v>2</v>
      </c>
      <c r="E217" s="53" t="s">
        <v>294</v>
      </c>
      <c r="F217" s="79"/>
      <c r="G217" s="190">
        <f t="shared" si="2"/>
        <v>0</v>
      </c>
      <c r="H217" s="79"/>
      <c r="I217" s="190"/>
      <c r="J217" s="55"/>
      <c r="K217" s="53"/>
      <c r="L217" s="190"/>
      <c r="M217" s="190"/>
      <c r="N217" s="79"/>
      <c r="O217" s="190"/>
      <c r="P217" s="365"/>
      <c r="Q217" s="366"/>
      <c r="R217" s="366"/>
      <c r="S217" s="366"/>
      <c r="T217" s="366"/>
      <c r="U217" s="366"/>
      <c r="V217"/>
      <c r="AB217"/>
    </row>
    <row r="218" spans="1:28" ht="13.5">
      <c r="A218" s="455"/>
      <c r="B218" s="53"/>
      <c r="C218" s="376" t="s">
        <v>609</v>
      </c>
      <c r="D218" s="394">
        <v>0</v>
      </c>
      <c r="E218" s="53" t="s">
        <v>294</v>
      </c>
      <c r="F218" s="79"/>
      <c r="G218" s="190">
        <f t="shared" si="2"/>
        <v>0</v>
      </c>
      <c r="H218" s="79"/>
      <c r="I218" s="190"/>
      <c r="J218" s="55"/>
      <c r="K218" s="53"/>
      <c r="L218" s="190"/>
      <c r="M218" s="190"/>
      <c r="N218" s="79"/>
      <c r="O218" s="190"/>
      <c r="P218" s="365"/>
      <c r="Q218" s="366"/>
      <c r="R218" s="366"/>
      <c r="S218" s="366"/>
      <c r="T218" s="366"/>
      <c r="U218" s="366"/>
      <c r="V218"/>
      <c r="AB218"/>
    </row>
    <row r="219" spans="1:28" ht="13.5">
      <c r="A219" s="455"/>
      <c r="B219" s="53"/>
      <c r="C219" s="376" t="s">
        <v>610</v>
      </c>
      <c r="D219" s="394">
        <v>1</v>
      </c>
      <c r="E219" s="53" t="s">
        <v>294</v>
      </c>
      <c r="F219" s="79"/>
      <c r="G219" s="190">
        <f t="shared" si="2"/>
        <v>0</v>
      </c>
      <c r="H219" s="79"/>
      <c r="I219" s="190"/>
      <c r="J219" s="55"/>
      <c r="K219" s="53"/>
      <c r="L219" s="190"/>
      <c r="M219" s="190"/>
      <c r="N219" s="79"/>
      <c r="O219" s="190"/>
      <c r="P219" s="365"/>
      <c r="Q219" s="366"/>
      <c r="R219" s="366"/>
      <c r="S219" s="366"/>
      <c r="T219" s="366"/>
      <c r="U219" s="366"/>
      <c r="V219"/>
      <c r="AB219"/>
    </row>
    <row r="220" spans="1:28" ht="13.5">
      <c r="A220" s="455"/>
      <c r="B220" s="53"/>
      <c r="C220" s="376"/>
      <c r="D220" s="55"/>
      <c r="E220" s="53"/>
      <c r="F220" s="190"/>
      <c r="G220" s="190"/>
      <c r="H220" s="79"/>
      <c r="I220" s="190"/>
      <c r="J220" s="211"/>
      <c r="K220" s="53"/>
      <c r="L220" s="79"/>
      <c r="M220" s="190"/>
      <c r="N220" s="79"/>
      <c r="O220" s="190"/>
      <c r="P220" s="365"/>
      <c r="Q220" s="366"/>
      <c r="R220" s="366"/>
      <c r="S220" s="366"/>
      <c r="T220" s="366"/>
      <c r="U220" s="366"/>
      <c r="V220"/>
      <c r="AB220"/>
    </row>
    <row r="221" spans="1:28" ht="192">
      <c r="A221" s="455">
        <v>16</v>
      </c>
      <c r="B221" s="53"/>
      <c r="C221" s="326" t="s">
        <v>47</v>
      </c>
      <c r="D221" s="55">
        <v>2</v>
      </c>
      <c r="E221" s="53" t="s">
        <v>294</v>
      </c>
      <c r="F221" s="190"/>
      <c r="G221" s="190">
        <f t="shared" si="2"/>
        <v>0</v>
      </c>
      <c r="H221" s="55"/>
      <c r="I221" s="190"/>
      <c r="J221" s="211">
        <v>0</v>
      </c>
      <c r="K221" s="53" t="s">
        <v>294</v>
      </c>
      <c r="L221" s="79">
        <v>376.6</v>
      </c>
      <c r="M221" s="190">
        <f>PRODUCT(H221,L221)</f>
        <v>376.6</v>
      </c>
      <c r="N221" s="55"/>
      <c r="O221" s="190"/>
      <c r="P221" s="365" t="e">
        <f>SUM(Q221,#REF!,S221,T221)</f>
        <v>#REF!</v>
      </c>
      <c r="Q221" s="366">
        <v>2</v>
      </c>
      <c r="R221" s="366"/>
      <c r="S221" s="366"/>
      <c r="T221" s="366"/>
      <c r="U221" s="366"/>
      <c r="V221"/>
      <c r="AB221"/>
    </row>
    <row r="222" spans="1:28" ht="13.5">
      <c r="A222" s="455"/>
      <c r="B222" s="53"/>
      <c r="C222" s="54"/>
      <c r="D222" s="79"/>
      <c r="E222" s="53"/>
      <c r="F222" s="190"/>
      <c r="G222" s="190"/>
      <c r="H222" s="79"/>
      <c r="I222" s="190"/>
      <c r="J222" s="79"/>
      <c r="K222" s="53"/>
      <c r="L222" s="79"/>
      <c r="M222" s="190"/>
      <c r="N222" s="79"/>
      <c r="O222" s="190"/>
      <c r="P222" s="365"/>
      <c r="Q222" s="366"/>
      <c r="R222" s="366"/>
      <c r="S222" s="366"/>
      <c r="T222" s="366"/>
      <c r="U222" s="366"/>
      <c r="V222"/>
      <c r="AB222"/>
    </row>
    <row r="223" spans="1:28" ht="205.5">
      <c r="A223" s="455">
        <v>17</v>
      </c>
      <c r="B223" s="53"/>
      <c r="C223" s="326" t="s">
        <v>48</v>
      </c>
      <c r="D223" s="55">
        <v>2</v>
      </c>
      <c r="E223" s="53" t="s">
        <v>294</v>
      </c>
      <c r="F223" s="190"/>
      <c r="G223" s="190">
        <f t="shared" si="2"/>
        <v>0</v>
      </c>
      <c r="H223" s="55"/>
      <c r="I223" s="190"/>
      <c r="J223" s="211">
        <v>0</v>
      </c>
      <c r="K223" s="53" t="s">
        <v>294</v>
      </c>
      <c r="L223" s="79">
        <v>376.6</v>
      </c>
      <c r="M223" s="190">
        <f>PRODUCT(H223,L223)</f>
        <v>376.6</v>
      </c>
      <c r="N223" s="55"/>
      <c r="O223" s="190"/>
      <c r="P223" s="365" t="e">
        <f>SUM(Q223,#REF!,S223,T223)</f>
        <v>#REF!</v>
      </c>
      <c r="Q223" s="366">
        <v>2</v>
      </c>
      <c r="R223" s="366"/>
      <c r="S223" s="366"/>
      <c r="T223" s="366"/>
      <c r="U223" s="366"/>
      <c r="V223"/>
      <c r="AB223"/>
    </row>
    <row r="224" spans="1:28" ht="13.5">
      <c r="A224" s="455"/>
      <c r="B224" s="53"/>
      <c r="C224" s="326"/>
      <c r="D224" s="55"/>
      <c r="E224" s="53"/>
      <c r="F224" s="190"/>
      <c r="G224" s="190"/>
      <c r="H224" s="55"/>
      <c r="I224" s="190"/>
      <c r="J224" s="55"/>
      <c r="K224" s="53"/>
      <c r="L224" s="79"/>
      <c r="M224" s="190"/>
      <c r="N224" s="55"/>
      <c r="O224" s="190"/>
      <c r="P224" s="365"/>
      <c r="Q224" s="366"/>
      <c r="R224" s="366"/>
      <c r="S224" s="366"/>
      <c r="T224" s="366"/>
      <c r="U224" s="366"/>
      <c r="V224"/>
      <c r="AB224"/>
    </row>
    <row r="225" spans="1:28" ht="172.5" customHeight="1">
      <c r="A225" s="455">
        <f>SUM(A223,1)</f>
        <v>18</v>
      </c>
      <c r="B225" s="53"/>
      <c r="C225" s="326" t="s">
        <v>49</v>
      </c>
      <c r="D225" s="55">
        <v>7</v>
      </c>
      <c r="E225" s="53" t="s">
        <v>294</v>
      </c>
      <c r="F225" s="190"/>
      <c r="G225" s="190">
        <f t="shared" si="2"/>
        <v>0</v>
      </c>
      <c r="H225" s="55"/>
      <c r="I225" s="190"/>
      <c r="J225" s="211">
        <v>2</v>
      </c>
      <c r="K225" s="53" t="s">
        <v>294</v>
      </c>
      <c r="L225" s="79">
        <v>217</v>
      </c>
      <c r="M225" s="190">
        <f>PRODUCT(H225,L225)</f>
        <v>217</v>
      </c>
      <c r="N225" s="55"/>
      <c r="O225" s="190"/>
      <c r="P225" s="365" t="e">
        <f>SUM(Q225,#REF!,S225,T225)</f>
        <v>#REF!</v>
      </c>
      <c r="Q225" s="366">
        <v>5</v>
      </c>
      <c r="R225" s="366">
        <v>2</v>
      </c>
      <c r="S225" s="366"/>
      <c r="T225" s="366"/>
      <c r="U225" s="366"/>
      <c r="V225"/>
      <c r="AB225"/>
    </row>
    <row r="226" spans="1:28" ht="13.5">
      <c r="A226" s="455"/>
      <c r="B226" s="53"/>
      <c r="C226" s="461"/>
      <c r="D226" s="55"/>
      <c r="E226" s="53"/>
      <c r="F226" s="190"/>
      <c r="G226" s="190"/>
      <c r="H226" s="55"/>
      <c r="I226" s="190"/>
      <c r="J226" s="211"/>
      <c r="K226" s="53"/>
      <c r="L226" s="79"/>
      <c r="M226" s="190"/>
      <c r="N226" s="55"/>
      <c r="O226" s="190"/>
      <c r="P226" s="365"/>
      <c r="Q226" s="366"/>
      <c r="R226" s="366"/>
      <c r="S226" s="366"/>
      <c r="T226" s="366"/>
      <c r="U226" s="366"/>
      <c r="V226"/>
      <c r="AB226"/>
    </row>
    <row r="227" spans="1:28" ht="156" customHeight="1">
      <c r="A227" s="455">
        <f>SUM(A225,1)</f>
        <v>19</v>
      </c>
      <c r="B227" s="53"/>
      <c r="C227" s="326" t="s">
        <v>50</v>
      </c>
      <c r="D227" s="55">
        <v>12</v>
      </c>
      <c r="E227" s="53" t="s">
        <v>294</v>
      </c>
      <c r="F227" s="190"/>
      <c r="G227" s="190">
        <f t="shared" si="2"/>
        <v>0</v>
      </c>
      <c r="H227" s="55"/>
      <c r="I227" s="190"/>
      <c r="J227" s="211">
        <v>4</v>
      </c>
      <c r="K227" s="53" t="s">
        <v>294</v>
      </c>
      <c r="L227" s="79">
        <v>217</v>
      </c>
      <c r="M227" s="190">
        <f>PRODUCT(H227,L227)</f>
        <v>217</v>
      </c>
      <c r="N227" s="55"/>
      <c r="O227" s="190"/>
      <c r="P227" s="365" t="e">
        <f>SUM(Q227,#REF!,S227,T227)</f>
        <v>#REF!</v>
      </c>
      <c r="Q227" s="366">
        <v>4</v>
      </c>
      <c r="R227" s="366">
        <v>4</v>
      </c>
      <c r="S227" s="366"/>
      <c r="T227" s="366"/>
      <c r="U227" s="366"/>
      <c r="V227"/>
      <c r="AB227"/>
    </row>
    <row r="228" spans="1:28" ht="13.5">
      <c r="A228" s="455"/>
      <c r="B228" s="53"/>
      <c r="C228" s="54"/>
      <c r="D228" s="55"/>
      <c r="E228" s="53"/>
      <c r="F228" s="190"/>
      <c r="G228" s="190"/>
      <c r="H228" s="55"/>
      <c r="I228" s="190"/>
      <c r="J228" s="55"/>
      <c r="K228" s="53"/>
      <c r="L228" s="79"/>
      <c r="M228" s="190"/>
      <c r="N228" s="55"/>
      <c r="O228" s="190"/>
      <c r="Q228" s="366"/>
      <c r="R228" s="366"/>
      <c r="S228" s="366"/>
      <c r="T228" s="366"/>
      <c r="U228" s="366"/>
      <c r="V228"/>
      <c r="AB228"/>
    </row>
    <row r="229" spans="1:28" ht="155.25" customHeight="1">
      <c r="A229" s="455">
        <f>SUM(A227,1)</f>
        <v>20</v>
      </c>
      <c r="B229" s="53"/>
      <c r="C229" s="326" t="s">
        <v>51</v>
      </c>
      <c r="D229" s="55">
        <v>12</v>
      </c>
      <c r="E229" s="53" t="s">
        <v>294</v>
      </c>
      <c r="F229" s="190"/>
      <c r="G229" s="190">
        <f t="shared" si="2"/>
        <v>0</v>
      </c>
      <c r="H229" s="55"/>
      <c r="I229" s="190"/>
      <c r="J229" s="211">
        <v>0</v>
      </c>
      <c r="K229" s="53" t="s">
        <v>294</v>
      </c>
      <c r="L229" s="79">
        <v>217</v>
      </c>
      <c r="M229" s="190">
        <f>PRODUCT(H229,L229)</f>
        <v>217</v>
      </c>
      <c r="N229" s="55"/>
      <c r="O229" s="190"/>
      <c r="P229" s="365" t="e">
        <f>SUM(Q229,#REF!,S229,T229)</f>
        <v>#REF!</v>
      </c>
      <c r="Q229" s="366">
        <v>12</v>
      </c>
      <c r="R229" s="366"/>
      <c r="S229" s="366"/>
      <c r="T229" s="366"/>
      <c r="U229" s="366"/>
      <c r="V229"/>
      <c r="AB229"/>
    </row>
    <row r="230" spans="1:28" ht="13.5">
      <c r="A230" s="455"/>
      <c r="B230" s="53"/>
      <c r="C230" s="54"/>
      <c r="D230" s="55"/>
      <c r="E230" s="53"/>
      <c r="F230" s="190"/>
      <c r="G230" s="190"/>
      <c r="H230" s="55"/>
      <c r="I230" s="190"/>
      <c r="J230" s="55"/>
      <c r="K230" s="53"/>
      <c r="L230" s="79"/>
      <c r="M230" s="190"/>
      <c r="N230" s="55"/>
      <c r="O230" s="190"/>
      <c r="Q230" s="366"/>
      <c r="R230" s="366"/>
      <c r="S230" s="366"/>
      <c r="T230" s="366"/>
      <c r="U230" s="366"/>
      <c r="V230"/>
      <c r="AB230"/>
    </row>
    <row r="231" spans="1:28" ht="154.5" customHeight="1">
      <c r="A231" s="455">
        <f>SUM(A229,1)</f>
        <v>21</v>
      </c>
      <c r="B231" s="53"/>
      <c r="C231" s="326" t="s">
        <v>52</v>
      </c>
      <c r="D231" s="55">
        <v>4</v>
      </c>
      <c r="E231" s="53" t="s">
        <v>294</v>
      </c>
      <c r="F231" s="190"/>
      <c r="G231" s="190">
        <f aca="true" t="shared" si="3" ref="G231:G251">D231*F231</f>
        <v>0</v>
      </c>
      <c r="H231" s="55"/>
      <c r="I231" s="190"/>
      <c r="J231" s="211">
        <v>2</v>
      </c>
      <c r="K231" s="53" t="s">
        <v>294</v>
      </c>
      <c r="L231" s="79">
        <v>104.5</v>
      </c>
      <c r="M231" s="190">
        <f>PRODUCT(H231,L231)</f>
        <v>104.5</v>
      </c>
      <c r="N231" s="55"/>
      <c r="O231" s="190"/>
      <c r="P231" s="365" t="e">
        <f>SUM(Q231,#REF!,S231,T231)</f>
        <v>#REF!</v>
      </c>
      <c r="Q231" s="366"/>
      <c r="R231" s="366">
        <v>2</v>
      </c>
      <c r="S231" s="366">
        <v>2</v>
      </c>
      <c r="T231" s="366"/>
      <c r="U231" s="366"/>
      <c r="V231"/>
      <c r="AB231"/>
    </row>
    <row r="232" spans="1:28" ht="13.5">
      <c r="A232" s="455"/>
      <c r="B232" s="53"/>
      <c r="C232" s="54"/>
      <c r="D232" s="55"/>
      <c r="E232" s="53"/>
      <c r="F232" s="190"/>
      <c r="G232" s="190"/>
      <c r="H232" s="55"/>
      <c r="I232" s="190"/>
      <c r="J232" s="55"/>
      <c r="K232" s="53"/>
      <c r="L232" s="79"/>
      <c r="M232" s="190"/>
      <c r="N232" s="55"/>
      <c r="O232" s="190"/>
      <c r="Q232" s="366"/>
      <c r="R232" s="366"/>
      <c r="S232" s="366"/>
      <c r="T232" s="366"/>
      <c r="U232" s="366"/>
      <c r="V232"/>
      <c r="AB232"/>
    </row>
    <row r="233" spans="1:28" ht="115.5" customHeight="1">
      <c r="A233" s="455">
        <f>SUM(A231,1)</f>
        <v>22</v>
      </c>
      <c r="B233" s="53"/>
      <c r="C233" s="54" t="s">
        <v>211</v>
      </c>
      <c r="D233" s="55">
        <v>19</v>
      </c>
      <c r="E233" s="377" t="s">
        <v>294</v>
      </c>
      <c r="F233" s="190"/>
      <c r="G233" s="190">
        <f t="shared" si="3"/>
        <v>0</v>
      </c>
      <c r="H233" s="55"/>
      <c r="I233" s="190"/>
      <c r="J233" s="211">
        <v>9</v>
      </c>
      <c r="K233" s="377" t="s">
        <v>294</v>
      </c>
      <c r="L233" s="79"/>
      <c r="M233" s="190"/>
      <c r="N233" s="55"/>
      <c r="O233" s="190"/>
      <c r="P233" s="365" t="e">
        <f>SUM(Q233,#REF!,S233,T233)</f>
        <v>#REF!</v>
      </c>
      <c r="Q233" s="366">
        <v>4</v>
      </c>
      <c r="R233" s="366">
        <v>9</v>
      </c>
      <c r="S233" s="366"/>
      <c r="T233" s="366">
        <v>1</v>
      </c>
      <c r="U233" s="366"/>
      <c r="V233"/>
      <c r="AB233"/>
    </row>
    <row r="234" spans="1:28" ht="13.5">
      <c r="A234" s="455"/>
      <c r="B234" s="53"/>
      <c r="C234" s="54"/>
      <c r="D234" s="79"/>
      <c r="E234" s="53"/>
      <c r="F234" s="190"/>
      <c r="G234" s="190"/>
      <c r="H234" s="79"/>
      <c r="I234" s="190"/>
      <c r="J234" s="79"/>
      <c r="K234" s="53"/>
      <c r="L234" s="79"/>
      <c r="M234" s="190"/>
      <c r="N234" s="79"/>
      <c r="O234" s="190"/>
      <c r="P234" s="365"/>
      <c r="Q234" s="366"/>
      <c r="R234" s="366"/>
      <c r="S234" s="366"/>
      <c r="T234" s="366"/>
      <c r="U234" s="366"/>
      <c r="V234"/>
      <c r="AB234"/>
    </row>
    <row r="235" spans="1:28" ht="141.75" customHeight="1">
      <c r="A235" s="455">
        <f>SUM(A233,1)</f>
        <v>23</v>
      </c>
      <c r="B235" s="53"/>
      <c r="C235" s="54" t="s">
        <v>212</v>
      </c>
      <c r="D235" s="55">
        <v>5</v>
      </c>
      <c r="E235" s="377" t="s">
        <v>294</v>
      </c>
      <c r="F235" s="190"/>
      <c r="G235" s="190">
        <f t="shared" si="3"/>
        <v>0</v>
      </c>
      <c r="H235" s="55"/>
      <c r="I235" s="190"/>
      <c r="J235" s="211">
        <v>0</v>
      </c>
      <c r="K235" s="377" t="s">
        <v>294</v>
      </c>
      <c r="L235" s="79"/>
      <c r="M235" s="190"/>
      <c r="N235" s="55"/>
      <c r="O235" s="190"/>
      <c r="P235" s="365" t="e">
        <f>SUM(Q235,#REF!,S235,T235)</f>
        <v>#REF!</v>
      </c>
      <c r="Q235" s="366">
        <v>5</v>
      </c>
      <c r="R235" s="366"/>
      <c r="S235" s="366"/>
      <c r="T235" s="366"/>
      <c r="U235" s="366"/>
      <c r="V235"/>
      <c r="AB235"/>
    </row>
    <row r="236" spans="1:28" ht="13.5">
      <c r="A236" s="455"/>
      <c r="B236" s="53"/>
      <c r="C236" s="54"/>
      <c r="D236" s="79"/>
      <c r="E236" s="53"/>
      <c r="F236" s="190"/>
      <c r="G236" s="190"/>
      <c r="H236" s="79"/>
      <c r="I236" s="190"/>
      <c r="J236" s="79"/>
      <c r="K236" s="53"/>
      <c r="L236" s="79"/>
      <c r="M236" s="190"/>
      <c r="N236" s="79"/>
      <c r="O236" s="190"/>
      <c r="P236" s="365"/>
      <c r="Q236" s="366"/>
      <c r="R236" s="366"/>
      <c r="S236" s="366"/>
      <c r="T236" s="366"/>
      <c r="U236" s="366"/>
      <c r="V236"/>
      <c r="AB236"/>
    </row>
    <row r="237" spans="1:28" ht="51">
      <c r="A237" s="455">
        <f>SUM(A235,1)</f>
        <v>24</v>
      </c>
      <c r="B237" s="53"/>
      <c r="C237" s="54" t="s">
        <v>213</v>
      </c>
      <c r="D237" s="79">
        <v>1</v>
      </c>
      <c r="E237" s="378" t="s">
        <v>294</v>
      </c>
      <c r="F237" s="190"/>
      <c r="G237" s="190">
        <f t="shared" si="3"/>
        <v>0</v>
      </c>
      <c r="H237" s="79"/>
      <c r="I237" s="190"/>
      <c r="J237" s="191">
        <v>0</v>
      </c>
      <c r="K237" s="378" t="s">
        <v>294</v>
      </c>
      <c r="L237" s="79"/>
      <c r="M237" s="190"/>
      <c r="N237" s="79"/>
      <c r="O237" s="190"/>
      <c r="P237" s="365" t="e">
        <f>SUM(Q237,#REF!,S237,T237)</f>
        <v>#REF!</v>
      </c>
      <c r="Q237" s="366">
        <v>1</v>
      </c>
      <c r="R237" s="366"/>
      <c r="S237" s="366"/>
      <c r="T237" s="366"/>
      <c r="U237" s="366"/>
      <c r="V237"/>
      <c r="AB237"/>
    </row>
    <row r="238" spans="1:28" ht="14.25" customHeight="1">
      <c r="A238" s="455"/>
      <c r="B238" s="53"/>
      <c r="C238" s="54"/>
      <c r="D238" s="79"/>
      <c r="E238" s="378"/>
      <c r="F238" s="190"/>
      <c r="G238" s="190"/>
      <c r="H238" s="79"/>
      <c r="I238" s="190"/>
      <c r="J238" s="191"/>
      <c r="K238" s="378"/>
      <c r="L238" s="79"/>
      <c r="M238" s="190"/>
      <c r="N238" s="79"/>
      <c r="O238" s="190"/>
      <c r="P238" s="365"/>
      <c r="Q238" s="366"/>
      <c r="R238" s="366"/>
      <c r="S238" s="366"/>
      <c r="T238" s="366"/>
      <c r="U238" s="366"/>
      <c r="V238"/>
      <c r="AB238"/>
    </row>
    <row r="239" spans="1:28" ht="141">
      <c r="A239" s="455">
        <f>SUM(A237,1)</f>
        <v>25</v>
      </c>
      <c r="B239" s="53"/>
      <c r="C239" s="326" t="s">
        <v>53</v>
      </c>
      <c r="D239" s="79">
        <v>5</v>
      </c>
      <c r="E239" s="378" t="s">
        <v>294</v>
      </c>
      <c r="F239" s="190"/>
      <c r="G239" s="190">
        <f t="shared" si="3"/>
        <v>0</v>
      </c>
      <c r="H239" s="79"/>
      <c r="I239" s="190"/>
      <c r="J239" s="191">
        <v>1</v>
      </c>
      <c r="K239" s="378" t="s">
        <v>294</v>
      </c>
      <c r="L239" s="79"/>
      <c r="M239" s="190"/>
      <c r="N239" s="79"/>
      <c r="O239" s="190"/>
      <c r="P239" s="365" t="e">
        <f>SUM(Q239,#REF!,S239,T239)</f>
        <v>#REF!</v>
      </c>
      <c r="Q239" s="366"/>
      <c r="R239" s="366">
        <v>1</v>
      </c>
      <c r="S239" s="366"/>
      <c r="T239" s="366"/>
      <c r="U239" s="366"/>
      <c r="V239"/>
      <c r="AB239"/>
    </row>
    <row r="240" spans="1:28" ht="13.5">
      <c r="A240" s="455"/>
      <c r="B240" s="53"/>
      <c r="C240" s="54"/>
      <c r="D240" s="79"/>
      <c r="E240" s="53"/>
      <c r="F240" s="190"/>
      <c r="G240" s="190"/>
      <c r="H240" s="79"/>
      <c r="I240" s="190"/>
      <c r="J240" s="79"/>
      <c r="K240" s="53"/>
      <c r="L240" s="79"/>
      <c r="M240" s="190"/>
      <c r="N240" s="79"/>
      <c r="O240" s="190"/>
      <c r="P240" s="365"/>
      <c r="Q240" s="366"/>
      <c r="R240" s="366"/>
      <c r="S240" s="366"/>
      <c r="T240" s="366"/>
      <c r="U240" s="366"/>
      <c r="V240"/>
      <c r="AB240"/>
    </row>
    <row r="241" spans="1:28" ht="141">
      <c r="A241" s="455">
        <v>25</v>
      </c>
      <c r="B241" s="53"/>
      <c r="C241" s="326" t="s">
        <v>54</v>
      </c>
      <c r="D241" s="79">
        <v>5</v>
      </c>
      <c r="E241" s="378" t="s">
        <v>294</v>
      </c>
      <c r="F241" s="190"/>
      <c r="G241" s="190">
        <f t="shared" si="3"/>
        <v>0</v>
      </c>
      <c r="H241" s="79"/>
      <c r="I241" s="190"/>
      <c r="J241" s="191">
        <v>0</v>
      </c>
      <c r="K241" s="378" t="s">
        <v>294</v>
      </c>
      <c r="L241" s="79"/>
      <c r="M241" s="190"/>
      <c r="N241" s="79"/>
      <c r="O241" s="190"/>
      <c r="P241" s="365" t="e">
        <f>SUM(Q241,#REF!,S241,T241)</f>
        <v>#REF!</v>
      </c>
      <c r="Q241" s="366">
        <v>5</v>
      </c>
      <c r="R241" s="366"/>
      <c r="S241" s="366"/>
      <c r="T241" s="366"/>
      <c r="U241" s="366"/>
      <c r="V241"/>
      <c r="AB241"/>
    </row>
    <row r="242" spans="1:28" ht="13.5">
      <c r="A242" s="455"/>
      <c r="B242" s="53"/>
      <c r="C242" s="54"/>
      <c r="D242" s="79"/>
      <c r="E242" s="53"/>
      <c r="F242" s="190"/>
      <c r="G242" s="190"/>
      <c r="H242" s="79"/>
      <c r="I242" s="190"/>
      <c r="J242" s="79"/>
      <c r="K242" s="53"/>
      <c r="L242" s="79"/>
      <c r="M242" s="190"/>
      <c r="N242" s="79"/>
      <c r="O242" s="190"/>
      <c r="P242" s="365"/>
      <c r="Q242" s="366"/>
      <c r="R242" s="366"/>
      <c r="S242" s="366"/>
      <c r="T242" s="366"/>
      <c r="U242" s="366"/>
      <c r="V242"/>
      <c r="AB242"/>
    </row>
    <row r="243" spans="1:28" ht="141">
      <c r="A243" s="455">
        <f>SUM(A241,1)</f>
        <v>26</v>
      </c>
      <c r="B243" s="53"/>
      <c r="C243" s="326" t="s">
        <v>55</v>
      </c>
      <c r="D243" s="79">
        <v>1</v>
      </c>
      <c r="E243" s="378" t="s">
        <v>294</v>
      </c>
      <c r="F243" s="190"/>
      <c r="G243" s="190">
        <f t="shared" si="3"/>
        <v>0</v>
      </c>
      <c r="H243" s="79"/>
      <c r="I243" s="190"/>
      <c r="J243" s="191">
        <v>1</v>
      </c>
      <c r="K243" s="378" t="s">
        <v>294</v>
      </c>
      <c r="L243" s="79"/>
      <c r="M243" s="190"/>
      <c r="N243" s="79"/>
      <c r="O243" s="190"/>
      <c r="P243" s="365" t="e">
        <f>SUM(Q243,#REF!,S243,T243)</f>
        <v>#REF!</v>
      </c>
      <c r="Q243" s="366"/>
      <c r="R243" s="366">
        <v>1</v>
      </c>
      <c r="S243" s="366"/>
      <c r="T243" s="366"/>
      <c r="U243" s="366"/>
      <c r="V243"/>
      <c r="AB243"/>
    </row>
    <row r="244" spans="1:28" ht="13.5">
      <c r="A244" s="455"/>
      <c r="B244" s="53"/>
      <c r="C244" s="326"/>
      <c r="D244" s="326"/>
      <c r="E244" s="378"/>
      <c r="F244" s="190"/>
      <c r="G244" s="190"/>
      <c r="H244" s="79"/>
      <c r="I244" s="190"/>
      <c r="J244" s="326"/>
      <c r="K244" s="378"/>
      <c r="L244" s="79"/>
      <c r="M244" s="190"/>
      <c r="N244" s="79"/>
      <c r="O244" s="190"/>
      <c r="P244" s="365"/>
      <c r="Q244" s="366"/>
      <c r="R244" s="366"/>
      <c r="S244" s="366"/>
      <c r="T244" s="366"/>
      <c r="U244" s="366"/>
      <c r="V244"/>
      <c r="AB244"/>
    </row>
    <row r="245" spans="1:28" ht="102.75">
      <c r="A245" s="455">
        <v>27</v>
      </c>
      <c r="B245" s="53"/>
      <c r="C245" s="326" t="s">
        <v>56</v>
      </c>
      <c r="D245" s="79">
        <v>7</v>
      </c>
      <c r="E245" s="378" t="s">
        <v>294</v>
      </c>
      <c r="F245" s="190"/>
      <c r="G245" s="190">
        <f t="shared" si="3"/>
        <v>0</v>
      </c>
      <c r="H245" s="79"/>
      <c r="I245" s="190"/>
      <c r="J245" s="191">
        <v>4</v>
      </c>
      <c r="K245" s="378" t="s">
        <v>294</v>
      </c>
      <c r="L245" s="79"/>
      <c r="M245" s="190"/>
      <c r="N245" s="79"/>
      <c r="O245" s="190"/>
      <c r="P245" s="365" t="e">
        <f>SUM(Q245,#REF!,S245,T245)</f>
        <v>#REF!</v>
      </c>
      <c r="Q245" s="366">
        <v>3</v>
      </c>
      <c r="R245" s="366">
        <v>4</v>
      </c>
      <c r="S245" s="366"/>
      <c r="T245" s="366"/>
      <c r="U245" s="366"/>
      <c r="V245"/>
      <c r="AB245"/>
    </row>
    <row r="246" spans="1:28" ht="13.5">
      <c r="A246" s="455"/>
      <c r="B246" s="53"/>
      <c r="C246" s="326"/>
      <c r="D246" s="326"/>
      <c r="E246" s="378"/>
      <c r="F246" s="190"/>
      <c r="G246" s="190"/>
      <c r="H246" s="79"/>
      <c r="I246" s="190"/>
      <c r="J246" s="326"/>
      <c r="K246" s="378"/>
      <c r="L246" s="79"/>
      <c r="M246" s="190"/>
      <c r="N246" s="79"/>
      <c r="O246" s="190"/>
      <c r="P246" s="365"/>
      <c r="Q246" s="366"/>
      <c r="R246" s="366"/>
      <c r="S246" s="366"/>
      <c r="T246" s="366"/>
      <c r="U246" s="366"/>
      <c r="V246"/>
      <c r="AB246"/>
    </row>
    <row r="247" spans="1:28" ht="102.75">
      <c r="A247" s="455">
        <f>SUM(A245,1)</f>
        <v>28</v>
      </c>
      <c r="B247" s="53"/>
      <c r="C247" s="326" t="s">
        <v>57</v>
      </c>
      <c r="D247" s="79">
        <v>10</v>
      </c>
      <c r="E247" s="378" t="s">
        <v>294</v>
      </c>
      <c r="F247" s="190"/>
      <c r="G247" s="190">
        <f t="shared" si="3"/>
        <v>0</v>
      </c>
      <c r="H247" s="79"/>
      <c r="I247" s="190"/>
      <c r="J247" s="191">
        <v>0</v>
      </c>
      <c r="K247" s="378" t="s">
        <v>294</v>
      </c>
      <c r="L247" s="79"/>
      <c r="M247" s="190"/>
      <c r="N247" s="79"/>
      <c r="O247" s="190"/>
      <c r="P247" s="365" t="e">
        <f>SUM(Q247,#REF!,S247,T247)</f>
        <v>#REF!</v>
      </c>
      <c r="Q247" s="366">
        <v>10</v>
      </c>
      <c r="R247" s="366"/>
      <c r="S247" s="366"/>
      <c r="T247" s="366"/>
      <c r="U247" s="366"/>
      <c r="V247"/>
      <c r="AB247"/>
    </row>
    <row r="248" spans="1:28" ht="13.5">
      <c r="A248" s="455"/>
      <c r="B248" s="53"/>
      <c r="C248" s="326"/>
      <c r="D248" s="79"/>
      <c r="E248" s="378"/>
      <c r="F248" s="190"/>
      <c r="G248" s="190"/>
      <c r="H248" s="79"/>
      <c r="I248" s="190"/>
      <c r="J248" s="79"/>
      <c r="K248" s="378"/>
      <c r="L248" s="79"/>
      <c r="M248" s="190"/>
      <c r="N248" s="79"/>
      <c r="O248" s="190"/>
      <c r="P248" s="365"/>
      <c r="Q248" s="366"/>
      <c r="R248" s="366"/>
      <c r="S248" s="366"/>
      <c r="T248" s="366"/>
      <c r="U248" s="366"/>
      <c r="V248"/>
      <c r="AB248"/>
    </row>
    <row r="249" spans="1:28" ht="102.75">
      <c r="A249" s="455">
        <f>SUM(A247,1)</f>
        <v>29</v>
      </c>
      <c r="B249" s="53"/>
      <c r="C249" s="326" t="s">
        <v>58</v>
      </c>
      <c r="D249" s="79">
        <v>1</v>
      </c>
      <c r="E249" s="378" t="s">
        <v>294</v>
      </c>
      <c r="F249" s="190"/>
      <c r="G249" s="190">
        <f t="shared" si="3"/>
        <v>0</v>
      </c>
      <c r="H249" s="79"/>
      <c r="I249" s="190"/>
      <c r="J249" s="191">
        <v>0</v>
      </c>
      <c r="K249" s="378" t="s">
        <v>294</v>
      </c>
      <c r="L249" s="79"/>
      <c r="M249" s="190"/>
      <c r="N249" s="79"/>
      <c r="O249" s="190"/>
      <c r="P249" s="365" t="e">
        <f>SUM(Q249,#REF!,S249,T249)</f>
        <v>#REF!</v>
      </c>
      <c r="Q249" s="366">
        <v>1</v>
      </c>
      <c r="R249" s="366"/>
      <c r="S249" s="366"/>
      <c r="T249" s="366"/>
      <c r="U249" s="366"/>
      <c r="V249"/>
      <c r="AB249"/>
    </row>
    <row r="250" spans="1:28" ht="13.5">
      <c r="A250" s="455"/>
      <c r="B250" s="53"/>
      <c r="C250" s="326"/>
      <c r="D250" s="326"/>
      <c r="E250" s="378"/>
      <c r="F250" s="190"/>
      <c r="G250" s="190"/>
      <c r="H250" s="79"/>
      <c r="I250" s="190"/>
      <c r="J250" s="326"/>
      <c r="K250" s="378"/>
      <c r="L250" s="79"/>
      <c r="M250" s="190"/>
      <c r="N250" s="79"/>
      <c r="O250" s="190"/>
      <c r="P250" s="365"/>
      <c r="Q250" s="366"/>
      <c r="R250" s="366"/>
      <c r="S250" s="366"/>
      <c r="T250" s="366"/>
      <c r="U250" s="366"/>
      <c r="V250"/>
      <c r="AB250"/>
    </row>
    <row r="251" spans="1:28" ht="102.75">
      <c r="A251" s="455">
        <f>SUM(A249,1)</f>
        <v>30</v>
      </c>
      <c r="B251" s="53"/>
      <c r="C251" s="326" t="s">
        <v>59</v>
      </c>
      <c r="D251" s="79">
        <v>2</v>
      </c>
      <c r="E251" s="378" t="s">
        <v>294</v>
      </c>
      <c r="F251" s="190"/>
      <c r="G251" s="190">
        <f t="shared" si="3"/>
        <v>0</v>
      </c>
      <c r="H251" s="79"/>
      <c r="I251" s="190"/>
      <c r="J251" s="191">
        <v>2</v>
      </c>
      <c r="K251" s="378" t="s">
        <v>294</v>
      </c>
      <c r="L251" s="79"/>
      <c r="M251" s="190"/>
      <c r="N251" s="79"/>
      <c r="O251" s="190"/>
      <c r="P251" s="365" t="e">
        <f>SUM(Q251,#REF!,S251,T251)</f>
        <v>#REF!</v>
      </c>
      <c r="Q251" s="366"/>
      <c r="R251" s="366">
        <v>2</v>
      </c>
      <c r="S251" s="366">
        <v>2</v>
      </c>
      <c r="T251" s="366"/>
      <c r="U251" s="366"/>
      <c r="V251"/>
      <c r="AB251"/>
    </row>
    <row r="252" spans="1:28" ht="13.5">
      <c r="A252" s="455"/>
      <c r="B252" s="53"/>
      <c r="C252" s="326"/>
      <c r="D252" s="326"/>
      <c r="E252" s="378"/>
      <c r="F252" s="190"/>
      <c r="G252" s="190"/>
      <c r="H252" s="79"/>
      <c r="I252" s="190"/>
      <c r="J252" s="326"/>
      <c r="K252" s="378"/>
      <c r="L252" s="79"/>
      <c r="M252" s="190"/>
      <c r="N252" s="79"/>
      <c r="O252" s="190"/>
      <c r="P252" s="365"/>
      <c r="Q252" s="366"/>
      <c r="R252" s="366"/>
      <c r="S252" s="366"/>
      <c r="T252" s="366"/>
      <c r="U252" s="366"/>
      <c r="V252"/>
      <c r="AB252"/>
    </row>
    <row r="253" spans="1:28" ht="102.75">
      <c r="A253" s="455">
        <f>SUM(A251,1)</f>
        <v>31</v>
      </c>
      <c r="B253" s="53"/>
      <c r="C253" s="326" t="s">
        <v>60</v>
      </c>
      <c r="D253" s="79">
        <v>1</v>
      </c>
      <c r="E253" s="378" t="s">
        <v>294</v>
      </c>
      <c r="F253" s="190"/>
      <c r="G253" s="190">
        <f aca="true" t="shared" si="4" ref="G253:G269">D253*F253</f>
        <v>0</v>
      </c>
      <c r="H253" s="79"/>
      <c r="I253" s="190"/>
      <c r="J253" s="191">
        <v>0</v>
      </c>
      <c r="K253" s="378" t="s">
        <v>294</v>
      </c>
      <c r="L253" s="79"/>
      <c r="M253" s="190"/>
      <c r="N253" s="79"/>
      <c r="O253" s="190"/>
      <c r="P253" s="365" t="e">
        <f>SUM(Q253,#REF!,S253,T253)</f>
        <v>#REF!</v>
      </c>
      <c r="Q253" s="366">
        <v>1</v>
      </c>
      <c r="R253" s="366"/>
      <c r="S253" s="366"/>
      <c r="T253" s="366"/>
      <c r="U253" s="366"/>
      <c r="V253"/>
      <c r="AB253"/>
    </row>
    <row r="254" spans="1:28" ht="13.5">
      <c r="A254" s="455"/>
      <c r="B254" s="53"/>
      <c r="C254" s="326"/>
      <c r="D254" s="326"/>
      <c r="E254" s="378"/>
      <c r="F254" s="190"/>
      <c r="G254" s="190"/>
      <c r="H254" s="79"/>
      <c r="I254" s="190"/>
      <c r="J254" s="326"/>
      <c r="K254" s="378"/>
      <c r="L254" s="79"/>
      <c r="M254" s="190"/>
      <c r="N254" s="79"/>
      <c r="O254" s="190"/>
      <c r="P254" s="365"/>
      <c r="Q254" s="366"/>
      <c r="R254" s="366"/>
      <c r="S254" s="366"/>
      <c r="T254" s="366"/>
      <c r="U254" s="366"/>
      <c r="V254"/>
      <c r="AB254"/>
    </row>
    <row r="255" spans="1:28" ht="89.25">
      <c r="A255" s="455">
        <f>SUM(A253,1)</f>
        <v>32</v>
      </c>
      <c r="B255" s="53"/>
      <c r="C255" s="326" t="s">
        <v>218</v>
      </c>
      <c r="D255" s="79">
        <v>2</v>
      </c>
      <c r="E255" s="378" t="s">
        <v>294</v>
      </c>
      <c r="F255" s="190"/>
      <c r="G255" s="190">
        <f t="shared" si="4"/>
        <v>0</v>
      </c>
      <c r="H255" s="79"/>
      <c r="I255" s="190"/>
      <c r="J255" s="191">
        <v>0</v>
      </c>
      <c r="K255" s="378" t="s">
        <v>294</v>
      </c>
      <c r="L255" s="79"/>
      <c r="M255" s="190"/>
      <c r="N255" s="79"/>
      <c r="O255" s="190"/>
      <c r="P255" s="365" t="e">
        <f>SUM(Q255,#REF!,S255,T255)</f>
        <v>#REF!</v>
      </c>
      <c r="Q255" s="366">
        <v>1</v>
      </c>
      <c r="R255" s="366"/>
      <c r="S255" s="366"/>
      <c r="T255" s="366"/>
      <c r="U255" s="366"/>
      <c r="V255"/>
      <c r="AB255"/>
    </row>
    <row r="256" spans="1:28" ht="13.5">
      <c r="A256" s="455"/>
      <c r="B256" s="53"/>
      <c r="C256" s="326"/>
      <c r="D256" s="326"/>
      <c r="E256" s="378"/>
      <c r="F256" s="190"/>
      <c r="G256" s="190"/>
      <c r="H256" s="79"/>
      <c r="I256" s="190"/>
      <c r="J256" s="326"/>
      <c r="K256" s="378"/>
      <c r="L256" s="79"/>
      <c r="M256" s="190"/>
      <c r="N256" s="79"/>
      <c r="O256" s="190"/>
      <c r="P256" s="365"/>
      <c r="Q256" s="366"/>
      <c r="R256" s="366"/>
      <c r="S256" s="366"/>
      <c r="T256" s="366"/>
      <c r="U256" s="366"/>
      <c r="V256"/>
      <c r="AB256"/>
    </row>
    <row r="257" spans="1:28" ht="118.5" customHeight="1">
      <c r="A257" s="455">
        <f>SUM(A255,1)</f>
        <v>33</v>
      </c>
      <c r="B257" s="53"/>
      <c r="C257" s="326" t="s">
        <v>61</v>
      </c>
      <c r="D257" s="79">
        <v>1</v>
      </c>
      <c r="E257" s="378" t="s">
        <v>294</v>
      </c>
      <c r="F257" s="190"/>
      <c r="G257" s="190">
        <f t="shared" si="4"/>
        <v>0</v>
      </c>
      <c r="H257" s="79"/>
      <c r="I257" s="190"/>
      <c r="J257" s="191">
        <v>0</v>
      </c>
      <c r="K257" s="378" t="s">
        <v>294</v>
      </c>
      <c r="L257" s="79"/>
      <c r="M257" s="190"/>
      <c r="N257" s="79"/>
      <c r="O257" s="190"/>
      <c r="P257" s="365" t="e">
        <f>SUM(Q257,#REF!,S257,T257)</f>
        <v>#REF!</v>
      </c>
      <c r="Q257" s="366">
        <v>1</v>
      </c>
      <c r="R257" s="366"/>
      <c r="S257" s="366"/>
      <c r="T257" s="366"/>
      <c r="U257" s="366"/>
      <c r="V257"/>
      <c r="AB257"/>
    </row>
    <row r="258" spans="1:28" ht="13.5">
      <c r="A258" s="455"/>
      <c r="B258" s="53"/>
      <c r="C258" s="54"/>
      <c r="D258" s="79"/>
      <c r="E258" s="53"/>
      <c r="F258" s="190"/>
      <c r="G258" s="190"/>
      <c r="H258" s="79"/>
      <c r="I258" s="190"/>
      <c r="J258" s="79"/>
      <c r="K258" s="53"/>
      <c r="L258" s="79"/>
      <c r="M258" s="190"/>
      <c r="N258" s="79"/>
      <c r="O258" s="190"/>
      <c r="P258" s="365"/>
      <c r="Q258" s="366"/>
      <c r="R258" s="366"/>
      <c r="S258" s="366"/>
      <c r="T258" s="366"/>
      <c r="U258" s="366"/>
      <c r="V258"/>
      <c r="AB258"/>
    </row>
    <row r="259" spans="1:28" ht="63.75" customHeight="1">
      <c r="A259" s="455">
        <f>SUM(A257,1)</f>
        <v>34</v>
      </c>
      <c r="B259" s="53"/>
      <c r="C259" s="326" t="s">
        <v>62</v>
      </c>
      <c r="D259" s="79">
        <v>2</v>
      </c>
      <c r="E259" s="378" t="s">
        <v>294</v>
      </c>
      <c r="F259" s="190"/>
      <c r="G259" s="190">
        <f t="shared" si="4"/>
        <v>0</v>
      </c>
      <c r="H259" s="79"/>
      <c r="I259" s="190"/>
      <c r="J259" s="191">
        <v>1</v>
      </c>
      <c r="K259" s="378" t="s">
        <v>294</v>
      </c>
      <c r="L259" s="79"/>
      <c r="M259" s="190"/>
      <c r="N259" s="79"/>
      <c r="O259" s="190"/>
      <c r="P259" s="365" t="e">
        <f>SUM(Q259,#REF!,S259,T259)</f>
        <v>#REF!</v>
      </c>
      <c r="Q259" s="366">
        <v>1</v>
      </c>
      <c r="R259" s="366">
        <v>1</v>
      </c>
      <c r="S259" s="366"/>
      <c r="T259" s="366"/>
      <c r="U259" s="366"/>
      <c r="V259"/>
      <c r="AB259"/>
    </row>
    <row r="260" spans="1:28" ht="13.5">
      <c r="A260" s="455"/>
      <c r="B260" s="53"/>
      <c r="C260" s="326"/>
      <c r="D260" s="79"/>
      <c r="E260" s="378"/>
      <c r="F260" s="190"/>
      <c r="G260" s="190"/>
      <c r="H260" s="79"/>
      <c r="I260" s="190"/>
      <c r="J260" s="79"/>
      <c r="K260" s="378"/>
      <c r="L260" s="79"/>
      <c r="M260" s="190"/>
      <c r="N260" s="79"/>
      <c r="O260" s="190"/>
      <c r="P260" s="365"/>
      <c r="Q260" s="366"/>
      <c r="R260" s="366"/>
      <c r="S260" s="366"/>
      <c r="T260" s="366"/>
      <c r="U260" s="366"/>
      <c r="V260"/>
      <c r="AB260"/>
    </row>
    <row r="261" spans="1:28" ht="77.25">
      <c r="A261" s="455">
        <f>SUM(A259,1)</f>
        <v>35</v>
      </c>
      <c r="B261" s="53"/>
      <c r="C261" s="326" t="s">
        <v>63</v>
      </c>
      <c r="D261" s="79">
        <v>2</v>
      </c>
      <c r="E261" s="378" t="s">
        <v>294</v>
      </c>
      <c r="F261" s="190"/>
      <c r="G261" s="190">
        <f t="shared" si="4"/>
        <v>0</v>
      </c>
      <c r="H261" s="79"/>
      <c r="I261" s="190"/>
      <c r="J261" s="191">
        <v>1</v>
      </c>
      <c r="K261" s="378" t="s">
        <v>294</v>
      </c>
      <c r="L261" s="79"/>
      <c r="M261" s="190"/>
      <c r="N261" s="79"/>
      <c r="O261" s="190"/>
      <c r="P261" s="365" t="e">
        <f>SUM(Q261,#REF!,S261,T261)</f>
        <v>#REF!</v>
      </c>
      <c r="Q261" s="366">
        <v>2</v>
      </c>
      <c r="R261" s="366">
        <v>0</v>
      </c>
      <c r="S261" s="366"/>
      <c r="T261" s="366"/>
      <c r="U261" s="366"/>
      <c r="V261"/>
      <c r="AB261"/>
    </row>
    <row r="262" spans="1:28" ht="13.5">
      <c r="A262" s="455"/>
      <c r="B262" s="53"/>
      <c r="C262" s="326"/>
      <c r="D262" s="79"/>
      <c r="E262" s="378"/>
      <c r="F262" s="190"/>
      <c r="G262" s="190"/>
      <c r="H262" s="79"/>
      <c r="I262" s="190"/>
      <c r="J262" s="79"/>
      <c r="K262" s="378"/>
      <c r="L262" s="79"/>
      <c r="M262" s="190"/>
      <c r="N262" s="79"/>
      <c r="O262" s="190"/>
      <c r="P262" s="365"/>
      <c r="Q262" s="366"/>
      <c r="R262" s="366"/>
      <c r="S262" s="366"/>
      <c r="T262" s="366"/>
      <c r="U262" s="366"/>
      <c r="V262"/>
      <c r="AB262"/>
    </row>
    <row r="263" spans="1:28" ht="77.25">
      <c r="A263" s="455">
        <f>SUM(A261,1)</f>
        <v>36</v>
      </c>
      <c r="B263" s="53"/>
      <c r="C263" s="326" t="s">
        <v>64</v>
      </c>
      <c r="D263" s="79">
        <v>1</v>
      </c>
      <c r="E263" s="378" t="s">
        <v>294</v>
      </c>
      <c r="F263" s="190"/>
      <c r="G263" s="190">
        <f t="shared" si="4"/>
        <v>0</v>
      </c>
      <c r="H263" s="79"/>
      <c r="I263" s="190"/>
      <c r="J263" s="191">
        <v>1</v>
      </c>
      <c r="K263" s="378" t="s">
        <v>294</v>
      </c>
      <c r="L263" s="79"/>
      <c r="M263" s="190"/>
      <c r="N263" s="79"/>
      <c r="O263" s="190"/>
      <c r="P263" s="365" t="e">
        <f>SUM(Q263,#REF!,S263,T263)</f>
        <v>#REF!</v>
      </c>
      <c r="Q263" s="366">
        <v>1</v>
      </c>
      <c r="R263" s="366">
        <v>0</v>
      </c>
      <c r="S263" s="366"/>
      <c r="T263" s="366"/>
      <c r="U263" s="366"/>
      <c r="V263"/>
      <c r="AB263"/>
    </row>
    <row r="264" spans="1:28" ht="13.5">
      <c r="A264" s="455"/>
      <c r="B264" s="53"/>
      <c r="C264" s="326"/>
      <c r="D264" s="79"/>
      <c r="E264" s="79"/>
      <c r="F264" s="190"/>
      <c r="G264" s="190"/>
      <c r="H264" s="79"/>
      <c r="I264" s="79"/>
      <c r="J264" s="79"/>
      <c r="K264" s="378"/>
      <c r="L264" s="79"/>
      <c r="M264" s="190"/>
      <c r="N264" s="79"/>
      <c r="O264" s="190"/>
      <c r="P264" s="365"/>
      <c r="Q264" s="366"/>
      <c r="R264" s="366"/>
      <c r="S264" s="366"/>
      <c r="T264" s="366"/>
      <c r="U264" s="366"/>
      <c r="V264"/>
      <c r="AB264"/>
    </row>
    <row r="265" spans="1:28" ht="55.5" customHeight="1">
      <c r="A265" s="455">
        <f>SUM(A263,1)</f>
        <v>37</v>
      </c>
      <c r="B265" s="53"/>
      <c r="C265" s="326" t="s">
        <v>65</v>
      </c>
      <c r="D265" s="79">
        <v>390</v>
      </c>
      <c r="E265" s="53" t="s">
        <v>299</v>
      </c>
      <c r="F265" s="190"/>
      <c r="G265" s="190">
        <f t="shared" si="4"/>
        <v>0</v>
      </c>
      <c r="H265" s="79"/>
      <c r="I265" s="190"/>
      <c r="J265" s="191">
        <v>0</v>
      </c>
      <c r="K265" s="53" t="s">
        <v>299</v>
      </c>
      <c r="L265" s="79"/>
      <c r="M265" s="190"/>
      <c r="N265" s="79"/>
      <c r="O265" s="190"/>
      <c r="P265" s="365" t="e">
        <f>SUM(Q265,#REF!,S265,T265)</f>
        <v>#REF!</v>
      </c>
      <c r="Q265" s="366">
        <v>390</v>
      </c>
      <c r="R265" s="366"/>
      <c r="S265" s="366"/>
      <c r="T265" s="366"/>
      <c r="U265" s="366"/>
      <c r="V265"/>
      <c r="AB265"/>
    </row>
    <row r="266" spans="1:28" ht="13.5">
      <c r="A266" s="455"/>
      <c r="B266" s="53"/>
      <c r="C266" s="326"/>
      <c r="D266" s="79"/>
      <c r="E266" s="53"/>
      <c r="F266" s="190"/>
      <c r="G266" s="190"/>
      <c r="H266" s="79"/>
      <c r="I266" s="190"/>
      <c r="J266" s="79"/>
      <c r="K266" s="53"/>
      <c r="L266" s="79"/>
      <c r="M266" s="190"/>
      <c r="N266" s="79"/>
      <c r="O266" s="190"/>
      <c r="P266" s="365"/>
      <c r="Q266" s="366"/>
      <c r="R266" s="366"/>
      <c r="S266" s="366"/>
      <c r="T266" s="366"/>
      <c r="U266" s="366"/>
      <c r="V266"/>
      <c r="AB266"/>
    </row>
    <row r="267" spans="1:28" ht="38.25">
      <c r="A267" s="455">
        <f>SUM(A265,1)</f>
        <v>38</v>
      </c>
      <c r="B267" s="345"/>
      <c r="C267" s="54" t="s">
        <v>219</v>
      </c>
      <c r="D267" s="85">
        <v>15</v>
      </c>
      <c r="E267" s="378" t="s">
        <v>294</v>
      </c>
      <c r="F267" s="327"/>
      <c r="G267" s="190">
        <f t="shared" si="4"/>
        <v>0</v>
      </c>
      <c r="H267" s="345"/>
      <c r="I267" s="345"/>
      <c r="J267" s="208">
        <v>4</v>
      </c>
      <c r="K267" s="378" t="s">
        <v>294</v>
      </c>
      <c r="L267" s="327">
        <v>15000</v>
      </c>
      <c r="M267" s="327">
        <f>PRODUCT(H267,L267)</f>
        <v>15000</v>
      </c>
      <c r="N267" s="345"/>
      <c r="O267" s="345"/>
      <c r="P267" s="365" t="e">
        <f>SUM(Q267,#REF!,S267,T267)</f>
        <v>#REF!</v>
      </c>
      <c r="Q267" s="366">
        <v>11</v>
      </c>
      <c r="R267" s="366">
        <v>4</v>
      </c>
      <c r="S267" s="366"/>
      <c r="T267" s="366"/>
      <c r="U267" s="366"/>
      <c r="V267" s="379"/>
      <c r="W267" s="379"/>
      <c r="X267" s="379"/>
      <c r="Y267" s="379"/>
      <c r="AB267"/>
    </row>
    <row r="268" spans="1:28" ht="13.5">
      <c r="A268" s="455"/>
      <c r="B268" s="345"/>
      <c r="C268" s="54"/>
      <c r="D268" s="85"/>
      <c r="E268" s="378"/>
      <c r="F268" s="327"/>
      <c r="G268" s="190"/>
      <c r="H268" s="345"/>
      <c r="I268" s="345"/>
      <c r="J268" s="85"/>
      <c r="K268" s="378"/>
      <c r="L268" s="327"/>
      <c r="M268" s="327"/>
      <c r="N268" s="345"/>
      <c r="O268" s="345"/>
      <c r="P268" s="365"/>
      <c r="Q268" s="366"/>
      <c r="R268" s="366"/>
      <c r="S268" s="366"/>
      <c r="T268" s="366"/>
      <c r="U268" s="366"/>
      <c r="V268" s="379"/>
      <c r="W268" s="379"/>
      <c r="X268" s="379"/>
      <c r="Y268" s="379"/>
      <c r="AB268"/>
    </row>
    <row r="269" spans="1:28" ht="25.5">
      <c r="A269" s="455">
        <f>SUM(A267,1)</f>
        <v>39</v>
      </c>
      <c r="B269" s="345"/>
      <c r="C269" s="54" t="s">
        <v>220</v>
      </c>
      <c r="D269" s="85">
        <v>1</v>
      </c>
      <c r="E269" s="378" t="s">
        <v>294</v>
      </c>
      <c r="F269" s="327"/>
      <c r="G269" s="190">
        <f t="shared" si="4"/>
        <v>0</v>
      </c>
      <c r="H269" s="345"/>
      <c r="I269" s="345"/>
      <c r="J269" s="208">
        <v>1</v>
      </c>
      <c r="K269" s="378" t="s">
        <v>294</v>
      </c>
      <c r="L269" s="327"/>
      <c r="M269" s="327"/>
      <c r="N269" s="345"/>
      <c r="O269" s="345"/>
      <c r="P269" s="365"/>
      <c r="Q269" s="366"/>
      <c r="R269" s="366"/>
      <c r="S269" s="366"/>
      <c r="T269" s="366"/>
      <c r="U269" s="366"/>
      <c r="V269" s="379"/>
      <c r="W269" s="379"/>
      <c r="X269" s="379"/>
      <c r="Y269" s="379"/>
      <c r="AB269"/>
    </row>
    <row r="270" spans="1:28" ht="13.5">
      <c r="A270" s="455"/>
      <c r="B270" s="53"/>
      <c r="C270" s="53"/>
      <c r="D270" s="79"/>
      <c r="E270" s="53"/>
      <c r="F270" s="79"/>
      <c r="G270" s="190"/>
      <c r="H270" s="79"/>
      <c r="I270" s="190"/>
      <c r="J270" s="79"/>
      <c r="K270" s="53"/>
      <c r="L270" s="79"/>
      <c r="M270" s="190"/>
      <c r="N270" s="79"/>
      <c r="O270" s="190"/>
      <c r="P270" s="365"/>
      <c r="Q270" s="366"/>
      <c r="R270" s="366"/>
      <c r="S270" s="366"/>
      <c r="T270" s="366"/>
      <c r="U270" s="366"/>
      <c r="V270"/>
      <c r="AB270"/>
    </row>
    <row r="271" spans="1:28" ht="13.5">
      <c r="A271" s="82"/>
      <c r="B271" s="53"/>
      <c r="C271" s="54"/>
      <c r="D271" s="79"/>
      <c r="E271" s="53"/>
      <c r="F271" s="79"/>
      <c r="G271" s="190"/>
      <c r="H271" s="79"/>
      <c r="I271" s="190"/>
      <c r="J271" s="79"/>
      <c r="K271" s="53"/>
      <c r="L271" s="79"/>
      <c r="M271" s="190"/>
      <c r="N271" s="79"/>
      <c r="O271" s="190"/>
      <c r="P271" s="365"/>
      <c r="Q271" s="366"/>
      <c r="R271" s="366"/>
      <c r="S271" s="366"/>
      <c r="T271" s="366"/>
      <c r="U271" s="366"/>
      <c r="V271"/>
      <c r="AB271"/>
    </row>
    <row r="272" spans="1:28" ht="14.25" thickBot="1">
      <c r="A272" s="197" t="s">
        <v>221</v>
      </c>
      <c r="B272" s="198"/>
      <c r="C272" s="199"/>
      <c r="D272" s="213"/>
      <c r="E272" s="201"/>
      <c r="F272" s="213"/>
      <c r="G272" s="202">
        <f>SUM(G99:G270)</f>
        <v>0</v>
      </c>
      <c r="H272" s="213"/>
      <c r="I272" s="202"/>
      <c r="J272" s="213"/>
      <c r="K272" s="201"/>
      <c r="L272" s="213"/>
      <c r="M272" s="202">
        <f>SUM(M25:M270)</f>
        <v>18448.92</v>
      </c>
      <c r="N272" s="213"/>
      <c r="O272" s="202"/>
      <c r="Q272" s="366"/>
      <c r="R272" s="366"/>
      <c r="S272" s="366"/>
      <c r="T272" s="366"/>
      <c r="U272" s="366"/>
      <c r="V272"/>
      <c r="AB272"/>
    </row>
    <row r="273" spans="1:28" ht="13.5">
      <c r="A273" s="165"/>
      <c r="B273" s="166"/>
      <c r="C273" s="167"/>
      <c r="D273" s="168"/>
      <c r="E273" s="171"/>
      <c r="F273" s="168"/>
      <c r="G273" s="324"/>
      <c r="H273" s="168"/>
      <c r="I273" s="363"/>
      <c r="J273" s="168"/>
      <c r="K273" s="171"/>
      <c r="L273" s="168"/>
      <c r="M273" s="324"/>
      <c r="N273" s="168"/>
      <c r="O273" s="324"/>
      <c r="Q273" s="366"/>
      <c r="R273" s="366"/>
      <c r="S273" s="366"/>
      <c r="T273" s="366"/>
      <c r="U273" s="366"/>
      <c r="V273"/>
      <c r="AB273"/>
    </row>
    <row r="274" spans="1:28" ht="13.5">
      <c r="A274" s="165"/>
      <c r="B274" s="166"/>
      <c r="C274" s="167"/>
      <c r="D274" s="168"/>
      <c r="E274" s="171"/>
      <c r="F274" s="168"/>
      <c r="G274" s="324"/>
      <c r="H274" s="168"/>
      <c r="I274" s="363"/>
      <c r="J274" s="168"/>
      <c r="K274" s="171"/>
      <c r="L274" s="168"/>
      <c r="M274" s="324"/>
      <c r="N274" s="168"/>
      <c r="O274" s="324"/>
      <c r="Q274" s="366"/>
      <c r="R274" s="366"/>
      <c r="S274" s="366"/>
      <c r="T274" s="366"/>
      <c r="U274" s="366"/>
      <c r="V274"/>
      <c r="AB274"/>
    </row>
    <row r="275" spans="1:28" ht="13.5">
      <c r="A275" s="165" t="s">
        <v>222</v>
      </c>
      <c r="B275" s="166"/>
      <c r="C275" s="167"/>
      <c r="D275" s="168"/>
      <c r="E275" s="166"/>
      <c r="F275" s="168"/>
      <c r="G275" s="324"/>
      <c r="H275" s="168"/>
      <c r="I275" s="363"/>
      <c r="J275" s="168"/>
      <c r="K275" s="166"/>
      <c r="L275" s="168"/>
      <c r="M275" s="324"/>
      <c r="N275" s="168"/>
      <c r="O275" s="324"/>
      <c r="Q275" s="366"/>
      <c r="R275" s="366"/>
      <c r="S275" s="366"/>
      <c r="T275" s="366"/>
      <c r="U275" s="366"/>
      <c r="V275"/>
      <c r="AB275"/>
    </row>
    <row r="276" spans="1:28" ht="15.75" thickBot="1">
      <c r="A276" s="35"/>
      <c r="B276" s="36"/>
      <c r="C276" s="47"/>
      <c r="D276" s="67"/>
      <c r="E276" s="68"/>
      <c r="F276" s="67"/>
      <c r="G276" s="330"/>
      <c r="H276" s="67"/>
      <c r="I276" s="330"/>
      <c r="J276" s="67"/>
      <c r="K276" s="68"/>
      <c r="L276" s="67"/>
      <c r="M276" s="330"/>
      <c r="N276" s="67"/>
      <c r="O276" s="330"/>
      <c r="Q276" s="366"/>
      <c r="R276" s="366"/>
      <c r="S276" s="366"/>
      <c r="T276" s="366"/>
      <c r="U276" s="366"/>
      <c r="V276"/>
      <c r="AB276"/>
    </row>
    <row r="277" spans="1:28" ht="15">
      <c r="A277" s="180" t="s">
        <v>282</v>
      </c>
      <c r="B277" s="181" t="s">
        <v>396</v>
      </c>
      <c r="C277" s="182" t="s">
        <v>283</v>
      </c>
      <c r="D277" s="183" t="s">
        <v>284</v>
      </c>
      <c r="E277" s="184" t="s">
        <v>285</v>
      </c>
      <c r="F277" s="185" t="s">
        <v>286</v>
      </c>
      <c r="G277" s="186" t="s">
        <v>287</v>
      </c>
      <c r="H277" s="185" t="s">
        <v>286</v>
      </c>
      <c r="I277" s="325" t="s">
        <v>287</v>
      </c>
      <c r="J277" s="183" t="s">
        <v>284</v>
      </c>
      <c r="K277" s="184" t="s">
        <v>285</v>
      </c>
      <c r="L277" s="185" t="s">
        <v>286</v>
      </c>
      <c r="M277" s="325" t="s">
        <v>287</v>
      </c>
      <c r="N277" s="185" t="s">
        <v>286</v>
      </c>
      <c r="O277" s="325" t="s">
        <v>287</v>
      </c>
      <c r="P277" s="374"/>
      <c r="Q277" s="375"/>
      <c r="R277" s="375"/>
      <c r="S277" s="375"/>
      <c r="T277" s="375"/>
      <c r="U277" s="366"/>
      <c r="V277" s="258"/>
      <c r="W277" s="258"/>
      <c r="X277" s="258"/>
      <c r="Y277" s="258"/>
      <c r="AB277"/>
    </row>
    <row r="278" spans="1:28" ht="15">
      <c r="A278" s="35"/>
      <c r="B278" s="36"/>
      <c r="C278" s="47"/>
      <c r="D278" s="67"/>
      <c r="E278" s="68"/>
      <c r="F278" s="67"/>
      <c r="G278" s="330"/>
      <c r="H278" s="67"/>
      <c r="I278" s="330"/>
      <c r="J278" s="67"/>
      <c r="K278" s="68"/>
      <c r="L278" s="67"/>
      <c r="M278" s="330"/>
      <c r="N278" s="67"/>
      <c r="O278" s="330"/>
      <c r="Q278" s="366"/>
      <c r="R278" s="366"/>
      <c r="S278" s="366"/>
      <c r="T278" s="366"/>
      <c r="U278" s="366"/>
      <c r="V278"/>
      <c r="AB278"/>
    </row>
    <row r="279" spans="1:28" ht="38.25">
      <c r="A279" s="455">
        <v>1</v>
      </c>
      <c r="B279" s="53"/>
      <c r="C279" s="54" t="s">
        <v>223</v>
      </c>
      <c r="D279" s="55">
        <v>7</v>
      </c>
      <c r="E279" s="53" t="s">
        <v>299</v>
      </c>
      <c r="F279" s="190"/>
      <c r="G279" s="190">
        <f>D279*F279</f>
        <v>0</v>
      </c>
      <c r="H279" s="55"/>
      <c r="I279" s="190"/>
      <c r="J279" s="211">
        <v>0</v>
      </c>
      <c r="K279" s="53" t="s">
        <v>299</v>
      </c>
      <c r="L279" s="79">
        <v>41.8</v>
      </c>
      <c r="M279" s="190">
        <f>PRODUCT(H279,L279)</f>
        <v>41.8</v>
      </c>
      <c r="N279" s="55"/>
      <c r="O279" s="190"/>
      <c r="P279" s="365" t="e">
        <f>SUM(Q279,#REF!,S279,T279)</f>
        <v>#REF!</v>
      </c>
      <c r="Q279" s="366"/>
      <c r="R279" s="366"/>
      <c r="S279" s="366"/>
      <c r="T279" s="366"/>
      <c r="U279" s="366"/>
      <c r="V279"/>
      <c r="AB279"/>
    </row>
    <row r="280" spans="1:28" ht="13.5">
      <c r="A280" s="455"/>
      <c r="B280" s="53"/>
      <c r="C280" s="54"/>
      <c r="D280" s="55"/>
      <c r="E280" s="53"/>
      <c r="F280" s="190"/>
      <c r="G280" s="190"/>
      <c r="H280" s="55"/>
      <c r="I280" s="190"/>
      <c r="J280" s="55"/>
      <c r="K280" s="53"/>
      <c r="L280" s="79"/>
      <c r="M280" s="190"/>
      <c r="N280" s="55"/>
      <c r="O280" s="190"/>
      <c r="P280" s="365"/>
      <c r="Q280" s="366"/>
      <c r="R280" s="366"/>
      <c r="S280" s="366"/>
      <c r="T280" s="366"/>
      <c r="U280" s="366"/>
      <c r="V280"/>
      <c r="AB280"/>
    </row>
    <row r="281" spans="1:28" ht="38.25">
      <c r="A281" s="455">
        <f>SUM(A279,1)</f>
        <v>2</v>
      </c>
      <c r="B281" s="53"/>
      <c r="C281" s="54" t="s">
        <v>224</v>
      </c>
      <c r="D281" s="55">
        <v>4</v>
      </c>
      <c r="E281" s="53" t="s">
        <v>299</v>
      </c>
      <c r="F281" s="190"/>
      <c r="G281" s="190">
        <f>D281*F281</f>
        <v>0</v>
      </c>
      <c r="H281" s="55"/>
      <c r="I281" s="190"/>
      <c r="J281" s="211">
        <v>4</v>
      </c>
      <c r="K281" s="53" t="s">
        <v>299</v>
      </c>
      <c r="L281" s="79">
        <v>41.8</v>
      </c>
      <c r="M281" s="190">
        <f>PRODUCT(H281,L281)</f>
        <v>41.8</v>
      </c>
      <c r="N281" s="55"/>
      <c r="O281" s="190"/>
      <c r="P281" s="365" t="e">
        <f>SUM(Q281,#REF!,S281,T281)</f>
        <v>#REF!</v>
      </c>
      <c r="Q281" s="366"/>
      <c r="R281" s="366">
        <v>4</v>
      </c>
      <c r="S281" s="366"/>
      <c r="T281" s="366"/>
      <c r="U281" s="366"/>
      <c r="V281"/>
      <c r="AB281"/>
    </row>
    <row r="282" spans="1:28" ht="13.5">
      <c r="A282" s="455"/>
      <c r="B282" s="53"/>
      <c r="C282" s="54"/>
      <c r="D282" s="55"/>
      <c r="E282" s="53"/>
      <c r="F282" s="190"/>
      <c r="G282" s="190"/>
      <c r="H282" s="55"/>
      <c r="I282" s="190"/>
      <c r="J282" s="55"/>
      <c r="K282" s="53"/>
      <c r="L282" s="79"/>
      <c r="M282" s="190"/>
      <c r="N282" s="55"/>
      <c r="O282" s="190"/>
      <c r="P282" s="365"/>
      <c r="Q282" s="366"/>
      <c r="R282" s="366"/>
      <c r="S282" s="366"/>
      <c r="T282" s="366"/>
      <c r="U282" s="366"/>
      <c r="V282"/>
      <c r="AB282"/>
    </row>
    <row r="283" spans="1:28" ht="38.25">
      <c r="A283" s="455">
        <v>2</v>
      </c>
      <c r="B283" s="53"/>
      <c r="C283" s="54" t="s">
        <v>225</v>
      </c>
      <c r="D283" s="55">
        <v>24</v>
      </c>
      <c r="E283" s="53" t="s">
        <v>299</v>
      </c>
      <c r="F283" s="190"/>
      <c r="G283" s="190">
        <f>D283*F283</f>
        <v>0</v>
      </c>
      <c r="H283" s="55"/>
      <c r="I283" s="190"/>
      <c r="J283" s="211">
        <v>0</v>
      </c>
      <c r="K283" s="53" t="s">
        <v>299</v>
      </c>
      <c r="L283" s="79">
        <v>41.8</v>
      </c>
      <c r="M283" s="190">
        <f>PRODUCT(H283,L283)</f>
        <v>41.8</v>
      </c>
      <c r="N283" s="55"/>
      <c r="O283" s="190"/>
      <c r="P283" s="365" t="e">
        <f>SUM(Q283,#REF!,S283,T283)</f>
        <v>#REF!</v>
      </c>
      <c r="Q283" s="366">
        <v>24</v>
      </c>
      <c r="R283" s="366"/>
      <c r="S283" s="366"/>
      <c r="T283" s="366"/>
      <c r="U283" s="366"/>
      <c r="V283"/>
      <c r="AB283"/>
    </row>
    <row r="284" spans="1:28" ht="13.5">
      <c r="A284" s="455"/>
      <c r="B284" s="53"/>
      <c r="C284" s="54"/>
      <c r="D284" s="55"/>
      <c r="E284" s="53"/>
      <c r="F284" s="190"/>
      <c r="G284" s="190"/>
      <c r="H284" s="55"/>
      <c r="I284" s="190"/>
      <c r="J284" s="55"/>
      <c r="K284" s="53"/>
      <c r="L284" s="79"/>
      <c r="M284" s="190"/>
      <c r="N284" s="55"/>
      <c r="O284" s="190"/>
      <c r="P284" s="365"/>
      <c r="Q284" s="366"/>
      <c r="R284" s="366"/>
      <c r="S284" s="366"/>
      <c r="T284" s="366"/>
      <c r="U284" s="366"/>
      <c r="V284"/>
      <c r="AB284"/>
    </row>
    <row r="285" spans="1:28" ht="38.25">
      <c r="A285" s="455">
        <f>SUM(A283,1)</f>
        <v>3</v>
      </c>
      <c r="B285" s="53"/>
      <c r="C285" s="54" t="s">
        <v>246</v>
      </c>
      <c r="D285" s="55">
        <v>12</v>
      </c>
      <c r="E285" s="53" t="s">
        <v>299</v>
      </c>
      <c r="F285" s="190"/>
      <c r="G285" s="190">
        <f>D285*F285</f>
        <v>0</v>
      </c>
      <c r="H285" s="55"/>
      <c r="I285" s="190"/>
      <c r="J285" s="211">
        <v>0</v>
      </c>
      <c r="K285" s="53" t="s">
        <v>299</v>
      </c>
      <c r="L285" s="79">
        <v>41.8</v>
      </c>
      <c r="M285" s="190">
        <f>PRODUCT(H285,L285)</f>
        <v>41.8</v>
      </c>
      <c r="N285" s="55"/>
      <c r="O285" s="190"/>
      <c r="P285" s="365" t="e">
        <f>SUM(Q285,#REF!,S285,T285)</f>
        <v>#REF!</v>
      </c>
      <c r="Q285" s="366"/>
      <c r="R285" s="366"/>
      <c r="S285" s="366">
        <v>12</v>
      </c>
      <c r="T285" s="366"/>
      <c r="U285" s="366"/>
      <c r="V285"/>
      <c r="AB285"/>
    </row>
    <row r="286" spans="1:28" ht="102">
      <c r="A286" s="455">
        <f>SUM(A285,1)</f>
        <v>4</v>
      </c>
      <c r="B286" s="53"/>
      <c r="C286" s="54" t="s">
        <v>247</v>
      </c>
      <c r="H286" s="55"/>
      <c r="I286" s="380"/>
      <c r="J286" s="211">
        <v>0</v>
      </c>
      <c r="K286" s="53" t="s">
        <v>294</v>
      </c>
      <c r="L286" s="79">
        <v>1210.15</v>
      </c>
      <c r="M286" s="190">
        <f>PRODUCT(H286,L286)</f>
        <v>1210.15</v>
      </c>
      <c r="N286" s="55"/>
      <c r="O286" s="381"/>
      <c r="P286" s="365" t="e">
        <f>SUM(Q286,#REF!,S286,T286)</f>
        <v>#REF!</v>
      </c>
      <c r="Q286" s="366">
        <v>2</v>
      </c>
      <c r="R286" s="366"/>
      <c r="S286" s="366"/>
      <c r="T286" s="366"/>
      <c r="U286" s="366"/>
      <c r="V286"/>
      <c r="AB286"/>
    </row>
    <row r="287" spans="1:28" ht="13.5">
      <c r="A287" s="455"/>
      <c r="B287" s="53"/>
      <c r="C287" s="54" t="s">
        <v>66</v>
      </c>
      <c r="D287" s="55">
        <v>2</v>
      </c>
      <c r="E287" s="53" t="s">
        <v>294</v>
      </c>
      <c r="F287" s="190"/>
      <c r="G287" s="190">
        <f>D287*F287</f>
        <v>0</v>
      </c>
      <c r="H287" s="55"/>
      <c r="I287" s="190"/>
      <c r="J287" s="55"/>
      <c r="K287" s="53"/>
      <c r="L287" s="79"/>
      <c r="M287" s="190"/>
      <c r="N287" s="55"/>
      <c r="O287" s="190"/>
      <c r="Q287" s="366"/>
      <c r="R287" s="366"/>
      <c r="S287" s="366"/>
      <c r="T287" s="366"/>
      <c r="U287" s="366"/>
      <c r="V287"/>
      <c r="AB287"/>
    </row>
    <row r="288" spans="1:28" ht="13.5">
      <c r="A288" s="455"/>
      <c r="B288" s="53"/>
      <c r="C288" s="54"/>
      <c r="D288" s="55"/>
      <c r="E288" s="53"/>
      <c r="F288" s="190"/>
      <c r="G288" s="190"/>
      <c r="H288" s="55"/>
      <c r="I288" s="190"/>
      <c r="J288" s="55"/>
      <c r="K288" s="53"/>
      <c r="L288" s="79"/>
      <c r="M288" s="190"/>
      <c r="N288" s="55"/>
      <c r="O288" s="190"/>
      <c r="Q288" s="366"/>
      <c r="R288" s="366"/>
      <c r="S288" s="366"/>
      <c r="T288" s="366"/>
      <c r="U288" s="366"/>
      <c r="V288"/>
      <c r="AB288"/>
    </row>
    <row r="289" spans="1:28" ht="102">
      <c r="A289" s="455">
        <f>SUM(A286,1)</f>
        <v>5</v>
      </c>
      <c r="B289" s="53"/>
      <c r="C289" s="54" t="s">
        <v>248</v>
      </c>
      <c r="H289" s="55"/>
      <c r="I289" s="54"/>
      <c r="J289" s="211">
        <v>1</v>
      </c>
      <c r="K289" s="53" t="s">
        <v>294</v>
      </c>
      <c r="L289" s="79">
        <v>1210.15</v>
      </c>
      <c r="M289" s="190">
        <f>PRODUCT(H289,L289)</f>
        <v>1210.15</v>
      </c>
      <c r="N289" s="55"/>
      <c r="O289" s="54"/>
      <c r="P289" s="365" t="e">
        <f>SUM(Q289,#REF!,S289,T289)</f>
        <v>#REF!</v>
      </c>
      <c r="Q289" s="366"/>
      <c r="R289" s="366">
        <v>1</v>
      </c>
      <c r="S289" s="366"/>
      <c r="T289" s="366"/>
      <c r="U289" s="366"/>
      <c r="V289"/>
      <c r="AB289"/>
    </row>
    <row r="290" spans="1:28" ht="13.5">
      <c r="A290" s="455"/>
      <c r="B290" s="53"/>
      <c r="C290" s="54" t="s">
        <v>67</v>
      </c>
      <c r="D290" s="55">
        <v>2</v>
      </c>
      <c r="E290" s="53" t="s">
        <v>294</v>
      </c>
      <c r="F290" s="190"/>
      <c r="G290" s="190">
        <f>D290*F290</f>
        <v>0</v>
      </c>
      <c r="H290" s="55"/>
      <c r="I290" s="54"/>
      <c r="J290" s="55"/>
      <c r="K290" s="53"/>
      <c r="L290" s="79"/>
      <c r="M290" s="190"/>
      <c r="N290" s="55"/>
      <c r="O290" s="54"/>
      <c r="Q290" s="366"/>
      <c r="R290" s="366"/>
      <c r="S290" s="366"/>
      <c r="T290" s="366"/>
      <c r="U290" s="366"/>
      <c r="V290"/>
      <c r="AB290"/>
    </row>
    <row r="291" spans="1:28" ht="13.5">
      <c r="A291" s="455"/>
      <c r="B291" s="53"/>
      <c r="C291" s="54"/>
      <c r="D291" s="55"/>
      <c r="E291" s="53"/>
      <c r="F291" s="190"/>
      <c r="G291" s="190"/>
      <c r="H291" s="55"/>
      <c r="I291" s="54"/>
      <c r="J291" s="55"/>
      <c r="K291" s="53"/>
      <c r="L291" s="79"/>
      <c r="M291" s="190"/>
      <c r="N291" s="55"/>
      <c r="O291" s="54"/>
      <c r="Q291" s="366"/>
      <c r="R291" s="366"/>
      <c r="S291" s="366"/>
      <c r="T291" s="366"/>
      <c r="U291" s="366"/>
      <c r="V291"/>
      <c r="AB291"/>
    </row>
    <row r="292" spans="1:28" ht="102">
      <c r="A292" s="455">
        <f>SUM(A289,1)</f>
        <v>6</v>
      </c>
      <c r="B292" s="53"/>
      <c r="C292" s="54" t="s">
        <v>249</v>
      </c>
      <c r="H292" s="55"/>
      <c r="I292" s="54"/>
      <c r="J292" s="211">
        <v>1</v>
      </c>
      <c r="K292" s="53" t="s">
        <v>294</v>
      </c>
      <c r="L292" s="79">
        <v>1001.5</v>
      </c>
      <c r="M292" s="190">
        <f>PRODUCT(H292,L292)</f>
        <v>1001.5</v>
      </c>
      <c r="N292" s="55"/>
      <c r="O292" s="54"/>
      <c r="P292" s="365" t="e">
        <f>SUM(Q292,#REF!,S292,T292)</f>
        <v>#REF!</v>
      </c>
      <c r="Q292" s="366"/>
      <c r="R292" s="366">
        <v>1</v>
      </c>
      <c r="S292" s="366"/>
      <c r="T292" s="366"/>
      <c r="U292" s="366"/>
      <c r="V292"/>
      <c r="AB292"/>
    </row>
    <row r="293" spans="1:28" ht="13.5">
      <c r="A293" s="455"/>
      <c r="B293" s="53"/>
      <c r="C293" s="54" t="s">
        <v>68</v>
      </c>
      <c r="D293" s="55">
        <v>1</v>
      </c>
      <c r="E293" s="53" t="s">
        <v>294</v>
      </c>
      <c r="F293" s="190"/>
      <c r="G293" s="190">
        <f>D293*F293</f>
        <v>0</v>
      </c>
      <c r="H293" s="55"/>
      <c r="I293" s="54"/>
      <c r="J293" s="211"/>
      <c r="K293" s="53"/>
      <c r="L293" s="79"/>
      <c r="M293" s="190"/>
      <c r="N293" s="55"/>
      <c r="O293" s="54"/>
      <c r="P293" s="365"/>
      <c r="Q293" s="366"/>
      <c r="R293" s="366"/>
      <c r="S293" s="366"/>
      <c r="T293" s="366"/>
      <c r="U293" s="366"/>
      <c r="V293"/>
      <c r="AB293"/>
    </row>
    <row r="294" spans="1:28" ht="13.5">
      <c r="A294" s="455"/>
      <c r="B294" s="53"/>
      <c r="C294" s="54"/>
      <c r="D294" s="55"/>
      <c r="E294" s="53"/>
      <c r="F294" s="190"/>
      <c r="G294" s="190"/>
      <c r="H294" s="55"/>
      <c r="I294" s="190"/>
      <c r="J294" s="55"/>
      <c r="K294" s="53"/>
      <c r="L294" s="79"/>
      <c r="M294" s="190"/>
      <c r="N294" s="55"/>
      <c r="O294" s="190"/>
      <c r="P294" s="365"/>
      <c r="Q294" s="366"/>
      <c r="R294" s="366"/>
      <c r="S294" s="366"/>
      <c r="T294" s="366"/>
      <c r="U294" s="366"/>
      <c r="V294"/>
      <c r="AB294"/>
    </row>
    <row r="295" spans="1:28" ht="102">
      <c r="A295" s="455">
        <v>6</v>
      </c>
      <c r="B295" s="53"/>
      <c r="C295" s="54" t="s">
        <v>250</v>
      </c>
      <c r="H295" s="55"/>
      <c r="I295" s="54"/>
      <c r="J295" s="211">
        <v>0</v>
      </c>
      <c r="K295" s="53" t="s">
        <v>294</v>
      </c>
      <c r="L295" s="79">
        <v>1001.5</v>
      </c>
      <c r="M295" s="190">
        <f>PRODUCT(H295,L295)</f>
        <v>1001.5</v>
      </c>
      <c r="N295" s="55"/>
      <c r="O295" s="54"/>
      <c r="P295" s="365" t="e">
        <f>SUM(Q295,#REF!,S295,T295)</f>
        <v>#REF!</v>
      </c>
      <c r="Q295" s="366">
        <v>1</v>
      </c>
      <c r="R295" s="366"/>
      <c r="S295" s="366"/>
      <c r="T295" s="366"/>
      <c r="U295" s="366"/>
      <c r="V295"/>
      <c r="AB295"/>
    </row>
    <row r="296" spans="1:28" ht="13.5">
      <c r="A296" s="455"/>
      <c r="B296" s="53"/>
      <c r="C296" s="54" t="s">
        <v>69</v>
      </c>
      <c r="D296" s="55">
        <v>1</v>
      </c>
      <c r="E296" s="53" t="s">
        <v>294</v>
      </c>
      <c r="F296" s="190"/>
      <c r="G296" s="190">
        <f>D296*F296</f>
        <v>0</v>
      </c>
      <c r="H296" s="55"/>
      <c r="I296" s="54"/>
      <c r="J296" s="55"/>
      <c r="K296" s="53"/>
      <c r="L296" s="79"/>
      <c r="M296" s="190"/>
      <c r="N296" s="55"/>
      <c r="O296" s="54"/>
      <c r="P296" s="365"/>
      <c r="Q296" s="366"/>
      <c r="R296" s="366"/>
      <c r="S296" s="366"/>
      <c r="T296" s="366"/>
      <c r="U296" s="366"/>
      <c r="V296"/>
      <c r="AB296"/>
    </row>
    <row r="297" spans="1:28" ht="13.5">
      <c r="A297" s="455"/>
      <c r="B297" s="53"/>
      <c r="C297" s="54"/>
      <c r="D297" s="55"/>
      <c r="E297" s="53"/>
      <c r="F297" s="190"/>
      <c r="G297" s="190"/>
      <c r="H297" s="55"/>
      <c r="I297" s="54"/>
      <c r="J297" s="55"/>
      <c r="K297" s="53"/>
      <c r="L297" s="79"/>
      <c r="M297" s="190"/>
      <c r="N297" s="55"/>
      <c r="O297" s="54"/>
      <c r="P297" s="365"/>
      <c r="Q297" s="366"/>
      <c r="R297" s="366"/>
      <c r="S297" s="366"/>
      <c r="T297" s="366"/>
      <c r="U297" s="366"/>
      <c r="V297"/>
      <c r="AB297"/>
    </row>
    <row r="298" spans="1:28" ht="102">
      <c r="A298" s="455">
        <f>SUM(A295,1)</f>
        <v>7</v>
      </c>
      <c r="B298" s="53"/>
      <c r="C298" s="54" t="s">
        <v>251</v>
      </c>
      <c r="H298" s="55"/>
      <c r="I298" s="54"/>
      <c r="J298" s="211">
        <v>0</v>
      </c>
      <c r="K298" s="53" t="s">
        <v>294</v>
      </c>
      <c r="L298" s="79">
        <v>1001.5</v>
      </c>
      <c r="M298" s="190">
        <f>PRODUCT(H298,L298)</f>
        <v>1001.5</v>
      </c>
      <c r="N298" s="55"/>
      <c r="O298" s="54"/>
      <c r="P298" s="365" t="e">
        <f>SUM(Q298,#REF!,S298,T298)</f>
        <v>#REF!</v>
      </c>
      <c r="Q298" s="366">
        <v>1</v>
      </c>
      <c r="R298" s="366"/>
      <c r="S298" s="366"/>
      <c r="T298" s="366"/>
      <c r="U298" s="366"/>
      <c r="V298"/>
      <c r="AB298"/>
    </row>
    <row r="299" spans="1:28" ht="13.5">
      <c r="A299" s="455"/>
      <c r="B299" s="53"/>
      <c r="C299" s="54" t="s">
        <v>70</v>
      </c>
      <c r="D299" s="55">
        <v>1</v>
      </c>
      <c r="E299" s="53" t="s">
        <v>294</v>
      </c>
      <c r="F299" s="190"/>
      <c r="G299" s="190">
        <f>D299*F299</f>
        <v>0</v>
      </c>
      <c r="H299" s="55"/>
      <c r="I299" s="55"/>
      <c r="J299" s="55"/>
      <c r="K299" s="53"/>
      <c r="L299" s="79"/>
      <c r="M299" s="190"/>
      <c r="N299" s="55"/>
      <c r="O299" s="54"/>
      <c r="P299" s="365"/>
      <c r="Q299" s="366"/>
      <c r="R299" s="366"/>
      <c r="S299" s="366"/>
      <c r="T299" s="366"/>
      <c r="U299" s="366"/>
      <c r="V299"/>
      <c r="AB299"/>
    </row>
    <row r="300" spans="1:28" ht="13.5">
      <c r="A300" s="455"/>
      <c r="B300" s="53"/>
      <c r="C300" s="54"/>
      <c r="D300" s="55"/>
      <c r="E300" s="53"/>
      <c r="F300" s="190"/>
      <c r="G300" s="190"/>
      <c r="H300" s="55"/>
      <c r="I300" s="55"/>
      <c r="J300" s="55"/>
      <c r="K300" s="53"/>
      <c r="L300" s="79"/>
      <c r="M300" s="190"/>
      <c r="N300" s="55"/>
      <c r="O300" s="54"/>
      <c r="P300" s="365"/>
      <c r="Q300" s="366"/>
      <c r="R300" s="366"/>
      <c r="S300" s="366"/>
      <c r="T300" s="366"/>
      <c r="U300" s="366"/>
      <c r="V300"/>
      <c r="AB300"/>
    </row>
    <row r="301" spans="1:28" ht="127.5">
      <c r="A301" s="455"/>
      <c r="B301" s="53"/>
      <c r="C301" s="54" t="s">
        <v>445</v>
      </c>
      <c r="D301" s="53"/>
      <c r="E301" s="53"/>
      <c r="F301" s="79"/>
      <c r="G301" s="190"/>
      <c r="H301" s="55"/>
      <c r="I301" s="54"/>
      <c r="J301" s="53"/>
      <c r="K301" s="53"/>
      <c r="L301" s="79"/>
      <c r="M301" s="190"/>
      <c r="N301" s="55"/>
      <c r="O301" s="54"/>
      <c r="P301" s="365"/>
      <c r="Q301" s="366"/>
      <c r="R301" s="366"/>
      <c r="S301" s="366"/>
      <c r="T301" s="366"/>
      <c r="U301" s="366"/>
      <c r="V301"/>
      <c r="AB301"/>
    </row>
    <row r="302" spans="1:28" ht="13.5">
      <c r="A302" s="82"/>
      <c r="B302" s="53"/>
      <c r="C302" s="54"/>
      <c r="D302" s="55"/>
      <c r="E302" s="53"/>
      <c r="F302" s="55"/>
      <c r="G302" s="188"/>
      <c r="H302" s="55"/>
      <c r="I302" s="188"/>
      <c r="J302" s="55"/>
      <c r="K302" s="53"/>
      <c r="L302" s="55"/>
      <c r="M302" s="188"/>
      <c r="N302" s="55"/>
      <c r="O302" s="188"/>
      <c r="Q302" s="366"/>
      <c r="R302" s="366"/>
      <c r="S302" s="366"/>
      <c r="T302" s="366"/>
      <c r="U302" s="366"/>
      <c r="V302"/>
      <c r="AB302"/>
    </row>
    <row r="303" spans="1:28" ht="14.25" thickBot="1">
      <c r="A303" s="197" t="s">
        <v>446</v>
      </c>
      <c r="B303" s="198"/>
      <c r="C303" s="199"/>
      <c r="D303" s="213"/>
      <c r="E303" s="201"/>
      <c r="F303" s="213"/>
      <c r="G303" s="202">
        <f>SUM(G279:G302)</f>
        <v>0</v>
      </c>
      <c r="H303" s="213"/>
      <c r="I303" s="202"/>
      <c r="J303" s="213"/>
      <c r="K303" s="201"/>
      <c r="L303" s="213"/>
      <c r="M303" s="202">
        <f>SUM(M279:M302)</f>
        <v>5592</v>
      </c>
      <c r="N303" s="213"/>
      <c r="O303" s="202"/>
      <c r="Q303" s="366"/>
      <c r="R303" s="366"/>
      <c r="S303" s="366"/>
      <c r="T303" s="366"/>
      <c r="U303" s="366"/>
      <c r="V303"/>
      <c r="AB303"/>
    </row>
    <row r="304" spans="1:28" ht="13.5">
      <c r="A304" s="165"/>
      <c r="B304" s="166"/>
      <c r="C304" s="167"/>
      <c r="D304" s="168"/>
      <c r="E304" s="171"/>
      <c r="F304" s="168"/>
      <c r="G304" s="324"/>
      <c r="H304" s="168"/>
      <c r="I304" s="363"/>
      <c r="J304" s="168"/>
      <c r="K304" s="171"/>
      <c r="L304" s="168"/>
      <c r="M304" s="324"/>
      <c r="N304" s="168"/>
      <c r="O304" s="324"/>
      <c r="Q304" s="366"/>
      <c r="R304" s="366"/>
      <c r="S304" s="366"/>
      <c r="T304" s="366"/>
      <c r="U304" s="366"/>
      <c r="V304"/>
      <c r="AB304"/>
    </row>
    <row r="305" spans="1:28" ht="13.5">
      <c r="A305" s="331" t="s">
        <v>43</v>
      </c>
      <c r="B305" s="332"/>
      <c r="C305" s="300"/>
      <c r="D305" s="322"/>
      <c r="E305" s="299"/>
      <c r="F305" s="301"/>
      <c r="G305" s="301"/>
      <c r="H305" s="301"/>
      <c r="I305" s="303"/>
      <c r="J305" s="322"/>
      <c r="K305" s="299"/>
      <c r="L305" s="301"/>
      <c r="M305" s="301"/>
      <c r="N305" s="301"/>
      <c r="O305" s="301"/>
      <c r="Q305" s="366"/>
      <c r="R305" s="366"/>
      <c r="S305" s="366"/>
      <c r="T305" s="366"/>
      <c r="U305" s="366"/>
      <c r="V305"/>
      <c r="AB305"/>
    </row>
    <row r="306" spans="1:28" ht="14.25" thickBot="1">
      <c r="A306" s="462"/>
      <c r="B306" s="334"/>
      <c r="C306" s="335"/>
      <c r="D306" s="336"/>
      <c r="E306" s="337"/>
      <c r="F306" s="338"/>
      <c r="G306" s="338"/>
      <c r="H306" s="338"/>
      <c r="I306" s="338"/>
      <c r="J306" s="336"/>
      <c r="K306" s="337"/>
      <c r="L306" s="338"/>
      <c r="M306" s="338"/>
      <c r="N306" s="338"/>
      <c r="O306" s="338"/>
      <c r="Q306" s="366"/>
      <c r="R306" s="366"/>
      <c r="S306" s="366"/>
      <c r="T306" s="366"/>
      <c r="U306" s="366"/>
      <c r="V306"/>
      <c r="AB306"/>
    </row>
    <row r="307" spans="1:28" ht="13.5">
      <c r="A307" s="339" t="s">
        <v>282</v>
      </c>
      <c r="B307" s="340" t="s">
        <v>396</v>
      </c>
      <c r="C307" s="341" t="s">
        <v>283</v>
      </c>
      <c r="D307" s="342" t="s">
        <v>284</v>
      </c>
      <c r="E307" s="343" t="s">
        <v>285</v>
      </c>
      <c r="F307" s="344" t="s">
        <v>286</v>
      </c>
      <c r="G307" s="440" t="s">
        <v>287</v>
      </c>
      <c r="H307" s="344" t="s">
        <v>286</v>
      </c>
      <c r="I307" s="344" t="s">
        <v>287</v>
      </c>
      <c r="J307" s="342" t="s">
        <v>284</v>
      </c>
      <c r="K307" s="343" t="s">
        <v>285</v>
      </c>
      <c r="L307" s="344" t="s">
        <v>286</v>
      </c>
      <c r="M307" s="344" t="s">
        <v>287</v>
      </c>
      <c r="N307" s="344" t="s">
        <v>286</v>
      </c>
      <c r="O307" s="344" t="s">
        <v>287</v>
      </c>
      <c r="Q307" s="366"/>
      <c r="R307" s="366"/>
      <c r="S307" s="366"/>
      <c r="T307" s="366"/>
      <c r="U307" s="366"/>
      <c r="V307"/>
      <c r="AB307"/>
    </row>
    <row r="308" spans="1:28" ht="13.5">
      <c r="A308" s="382"/>
      <c r="B308" s="383"/>
      <c r="C308" s="72"/>
      <c r="D308" s="384"/>
      <c r="E308" s="385"/>
      <c r="F308" s="386"/>
      <c r="G308" s="386"/>
      <c r="H308" s="386"/>
      <c r="I308" s="386"/>
      <c r="J308" s="384"/>
      <c r="K308" s="385"/>
      <c r="L308" s="386"/>
      <c r="M308" s="386"/>
      <c r="N308" s="386"/>
      <c r="O308" s="386"/>
      <c r="Q308" s="366"/>
      <c r="R308" s="366"/>
      <c r="S308" s="366"/>
      <c r="T308" s="366"/>
      <c r="U308" s="366"/>
      <c r="V308"/>
      <c r="AB308"/>
    </row>
    <row r="309" spans="1:28" ht="26.25">
      <c r="A309" s="455">
        <v>1</v>
      </c>
      <c r="B309" s="383"/>
      <c r="C309" s="54" t="s">
        <v>252</v>
      </c>
      <c r="D309" s="119">
        <v>70</v>
      </c>
      <c r="E309" s="53" t="s">
        <v>299</v>
      </c>
      <c r="F309" s="195"/>
      <c r="G309" s="190">
        <f aca="true" t="shared" si="5" ref="G309:G317">D309*F309</f>
        <v>0</v>
      </c>
      <c r="H309" s="386"/>
      <c r="I309" s="386"/>
      <c r="J309" s="387">
        <v>0</v>
      </c>
      <c r="K309" s="53" t="s">
        <v>299</v>
      </c>
      <c r="L309" s="386"/>
      <c r="M309" s="386"/>
      <c r="N309" s="386"/>
      <c r="O309" s="386"/>
      <c r="P309" s="365" t="e">
        <f>SUM(Q309,#REF!,S309,T309)</f>
        <v>#REF!</v>
      </c>
      <c r="Q309" s="366">
        <v>70</v>
      </c>
      <c r="R309" s="366"/>
      <c r="S309" s="366"/>
      <c r="T309" s="366"/>
      <c r="U309" s="366"/>
      <c r="V309"/>
      <c r="AB309"/>
    </row>
    <row r="310" spans="1:28" ht="13.5">
      <c r="A310" s="463"/>
      <c r="B310" s="383"/>
      <c r="C310" s="54"/>
      <c r="D310" s="388"/>
      <c r="E310" s="385"/>
      <c r="F310" s="389"/>
      <c r="G310" s="190"/>
      <c r="H310" s="386"/>
      <c r="I310" s="386"/>
      <c r="J310" s="384"/>
      <c r="K310" s="385"/>
      <c r="L310" s="386"/>
      <c r="M310" s="386"/>
      <c r="N310" s="386"/>
      <c r="O310" s="386"/>
      <c r="Q310" s="366"/>
      <c r="R310" s="366"/>
      <c r="S310" s="366"/>
      <c r="T310" s="366"/>
      <c r="U310" s="366"/>
      <c r="V310"/>
      <c r="AB310"/>
    </row>
    <row r="311" spans="1:28" ht="76.5">
      <c r="A311" s="455">
        <f>SUM(A309,1)</f>
        <v>2</v>
      </c>
      <c r="B311" s="57"/>
      <c r="C311" s="54" t="s">
        <v>253</v>
      </c>
      <c r="D311" s="169">
        <v>40</v>
      </c>
      <c r="E311" s="53" t="s">
        <v>297</v>
      </c>
      <c r="F311" s="195"/>
      <c r="G311" s="190">
        <f t="shared" si="5"/>
        <v>0</v>
      </c>
      <c r="H311" s="170"/>
      <c r="I311" s="175"/>
      <c r="J311" s="387">
        <v>0</v>
      </c>
      <c r="K311" s="53" t="s">
        <v>297</v>
      </c>
      <c r="L311" s="170"/>
      <c r="M311" s="170"/>
      <c r="N311" s="170"/>
      <c r="O311" s="170"/>
      <c r="P311" s="365" t="e">
        <f>SUM(Q311,#REF!,S311,T311)</f>
        <v>#REF!</v>
      </c>
      <c r="Q311" s="366">
        <v>40</v>
      </c>
      <c r="R311" s="366"/>
      <c r="S311" s="366"/>
      <c r="T311" s="366"/>
      <c r="U311" s="366"/>
      <c r="V311"/>
      <c r="AB311"/>
    </row>
    <row r="312" spans="1:28" ht="13.5">
      <c r="A312" s="463"/>
      <c r="B312" s="57"/>
      <c r="C312" s="390"/>
      <c r="D312" s="169"/>
      <c r="E312" s="53"/>
      <c r="F312" s="195"/>
      <c r="G312" s="190"/>
      <c r="H312" s="170"/>
      <c r="I312" s="175"/>
      <c r="J312" s="168"/>
      <c r="K312" s="53"/>
      <c r="L312" s="170"/>
      <c r="M312" s="170"/>
      <c r="N312" s="170"/>
      <c r="O312" s="170"/>
      <c r="Q312" s="366"/>
      <c r="R312" s="366"/>
      <c r="S312" s="366"/>
      <c r="T312" s="366"/>
      <c r="U312" s="366"/>
      <c r="V312"/>
      <c r="AB312"/>
    </row>
    <row r="313" spans="1:28" ht="38.25">
      <c r="A313" s="455">
        <f>SUM(A311,1)</f>
        <v>3</v>
      </c>
      <c r="B313" s="345"/>
      <c r="C313" s="54" t="s">
        <v>448</v>
      </c>
      <c r="D313" s="79">
        <v>1208</v>
      </c>
      <c r="E313" s="53" t="s">
        <v>299</v>
      </c>
      <c r="F313" s="190"/>
      <c r="G313" s="190">
        <f t="shared" si="5"/>
        <v>0</v>
      </c>
      <c r="H313" s="188"/>
      <c r="I313" s="188"/>
      <c r="J313" s="191">
        <v>252</v>
      </c>
      <c r="K313" s="53" t="s">
        <v>299</v>
      </c>
      <c r="L313" s="79">
        <v>0.85</v>
      </c>
      <c r="M313" s="188">
        <f>PRODUCT(H313,L313)</f>
        <v>0.85</v>
      </c>
      <c r="N313" s="188"/>
      <c r="O313" s="188"/>
      <c r="P313" s="365" t="e">
        <f>SUM(Q313,#REF!,S313,T313)</f>
        <v>#REF!</v>
      </c>
      <c r="Q313" s="366"/>
      <c r="R313" s="366"/>
      <c r="S313" s="366"/>
      <c r="T313" s="366"/>
      <c r="U313" s="366"/>
      <c r="V313"/>
      <c r="AB313"/>
    </row>
    <row r="314" spans="1:28" ht="13.5">
      <c r="A314" s="464"/>
      <c r="B314" s="345"/>
      <c r="C314" s="54"/>
      <c r="D314" s="53"/>
      <c r="E314" s="53"/>
      <c r="F314" s="190"/>
      <c r="G314" s="190"/>
      <c r="H314" s="188"/>
      <c r="I314" s="188"/>
      <c r="J314" s="53"/>
      <c r="K314" s="53"/>
      <c r="L314" s="79"/>
      <c r="M314" s="188"/>
      <c r="N314" s="188"/>
      <c r="O314" s="188"/>
      <c r="Q314" s="366"/>
      <c r="R314" s="366"/>
      <c r="S314" s="366"/>
      <c r="T314" s="366"/>
      <c r="U314" s="366"/>
      <c r="V314"/>
      <c r="AB314"/>
    </row>
    <row r="315" spans="1:28" ht="13.5">
      <c r="A315" s="455">
        <f>SUM(A313,1)</f>
        <v>4</v>
      </c>
      <c r="B315" s="345"/>
      <c r="C315" s="54" t="s">
        <v>358</v>
      </c>
      <c r="D315" s="55">
        <v>1</v>
      </c>
      <c r="E315" s="53" t="s">
        <v>208</v>
      </c>
      <c r="F315" s="190"/>
      <c r="G315" s="190">
        <f t="shared" si="5"/>
        <v>0</v>
      </c>
      <c r="H315" s="190"/>
      <c r="I315" s="190"/>
      <c r="J315" s="211">
        <v>30</v>
      </c>
      <c r="K315" s="53" t="s">
        <v>359</v>
      </c>
      <c r="L315" s="79">
        <v>50</v>
      </c>
      <c r="M315" s="190">
        <f>PRODUCT(H315,L315)</f>
        <v>50</v>
      </c>
      <c r="N315" s="190"/>
      <c r="O315" s="190"/>
      <c r="P315" s="365" t="e">
        <f>SUM(Q315,#REF!,S315,T315)</f>
        <v>#REF!</v>
      </c>
      <c r="Q315" s="366"/>
      <c r="R315" s="366"/>
      <c r="S315" s="366"/>
      <c r="T315" s="366"/>
      <c r="U315" s="366"/>
      <c r="V315"/>
      <c r="AB315"/>
    </row>
    <row r="316" spans="1:28" ht="13.5">
      <c r="A316" s="455"/>
      <c r="B316" s="53"/>
      <c r="C316" s="54"/>
      <c r="D316" s="53"/>
      <c r="E316" s="53"/>
      <c r="F316" s="190"/>
      <c r="G316" s="190"/>
      <c r="H316" s="190"/>
      <c r="I316" s="190"/>
      <c r="J316" s="53"/>
      <c r="K316" s="53"/>
      <c r="L316" s="79"/>
      <c r="M316" s="190"/>
      <c r="N316" s="190"/>
      <c r="O316" s="190"/>
      <c r="Q316" s="366"/>
      <c r="R316" s="366"/>
      <c r="S316" s="366"/>
      <c r="T316" s="366"/>
      <c r="U316" s="366"/>
      <c r="V316"/>
      <c r="AB316"/>
    </row>
    <row r="317" spans="1:28" ht="13.5">
      <c r="A317" s="455">
        <f>SUM(A315,1)</f>
        <v>5</v>
      </c>
      <c r="B317" s="53"/>
      <c r="C317" s="54" t="s">
        <v>452</v>
      </c>
      <c r="D317" s="55">
        <v>1</v>
      </c>
      <c r="E317" s="53" t="s">
        <v>208</v>
      </c>
      <c r="F317" s="190"/>
      <c r="G317" s="190">
        <f t="shared" si="5"/>
        <v>0</v>
      </c>
      <c r="H317" s="190"/>
      <c r="I317" s="190"/>
      <c r="J317" s="211">
        <v>60</v>
      </c>
      <c r="K317" s="53" t="s">
        <v>359</v>
      </c>
      <c r="L317" s="79"/>
      <c r="M317" s="190"/>
      <c r="N317" s="190"/>
      <c r="O317" s="190"/>
      <c r="P317" s="365" t="e">
        <f>SUM(Q317,#REF!,S317,T317)</f>
        <v>#REF!</v>
      </c>
      <c r="Q317" s="366">
        <v>60</v>
      </c>
      <c r="R317" s="366">
        <v>45</v>
      </c>
      <c r="S317" s="366">
        <v>45</v>
      </c>
      <c r="T317" s="366"/>
      <c r="U317" s="366"/>
      <c r="V317"/>
      <c r="AB317"/>
    </row>
    <row r="318" spans="1:28" ht="13.5">
      <c r="A318" s="82"/>
      <c r="B318" s="53"/>
      <c r="C318" s="54"/>
      <c r="D318" s="85"/>
      <c r="E318" s="346"/>
      <c r="F318" s="190"/>
      <c r="G318" s="190"/>
      <c r="H318" s="190"/>
      <c r="I318" s="190"/>
      <c r="J318" s="85"/>
      <c r="K318" s="346"/>
      <c r="L318" s="79"/>
      <c r="M318" s="190"/>
      <c r="N318" s="190"/>
      <c r="O318" s="190"/>
      <c r="Q318" s="366"/>
      <c r="R318" s="366"/>
      <c r="S318" s="366"/>
      <c r="T318" s="366"/>
      <c r="U318" s="366"/>
      <c r="V318"/>
      <c r="AB318"/>
    </row>
    <row r="319" spans="1:28" ht="14.25" thickBot="1">
      <c r="A319" s="347" t="s">
        <v>453</v>
      </c>
      <c r="B319" s="348"/>
      <c r="C319" s="199"/>
      <c r="D319" s="349"/>
      <c r="E319" s="198"/>
      <c r="F319" s="350"/>
      <c r="G319" s="214">
        <f>SUM(G309:G318)</f>
        <v>0</v>
      </c>
      <c r="H319" s="350"/>
      <c r="I319" s="214"/>
      <c r="J319" s="349"/>
      <c r="K319" s="198"/>
      <c r="L319" s="350"/>
      <c r="M319" s="214">
        <f>SUM(M313:M318)</f>
        <v>50.85</v>
      </c>
      <c r="N319" s="350"/>
      <c r="O319" s="214"/>
      <c r="P319" s="356"/>
      <c r="Q319" s="392"/>
      <c r="R319" s="392"/>
      <c r="S319" s="392"/>
      <c r="T319" s="392"/>
      <c r="U319" s="366"/>
      <c r="V319" s="391"/>
      <c r="W319" s="391"/>
      <c r="X319" s="391"/>
      <c r="Y319" s="391"/>
      <c r="AB319"/>
    </row>
    <row r="320" spans="1:28" ht="13.5">
      <c r="A320" s="165"/>
      <c r="B320" s="166"/>
      <c r="C320" s="167"/>
      <c r="D320" s="168"/>
      <c r="E320" s="171"/>
      <c r="F320" s="168"/>
      <c r="G320" s="324"/>
      <c r="H320" s="168"/>
      <c r="I320" s="363"/>
      <c r="J320" s="168"/>
      <c r="K320" s="171"/>
      <c r="L320" s="168"/>
      <c r="M320" s="324"/>
      <c r="N320" s="168"/>
      <c r="O320" s="324"/>
      <c r="Q320" s="366"/>
      <c r="R320" s="366"/>
      <c r="S320" s="366"/>
      <c r="T320" s="366"/>
      <c r="U320" s="366"/>
      <c r="V320"/>
      <c r="AB320"/>
    </row>
    <row r="321" spans="1:28" ht="15.75">
      <c r="A321" s="121"/>
      <c r="B321" s="49"/>
      <c r="C321" s="50"/>
      <c r="D321" s="51"/>
      <c r="E321" s="49"/>
      <c r="F321" s="139"/>
      <c r="G321" s="306"/>
      <c r="H321" s="139"/>
      <c r="I321" s="306"/>
      <c r="J321" s="51"/>
      <c r="K321" s="49"/>
      <c r="L321" s="139"/>
      <c r="M321" s="306"/>
      <c r="N321" s="139"/>
      <c r="O321" s="306"/>
      <c r="P321" s="262"/>
      <c r="Q321" s="263"/>
      <c r="R321" s="263"/>
      <c r="S321" s="264"/>
      <c r="T321" s="264"/>
      <c r="U321" s="156"/>
      <c r="V321" s="156"/>
      <c r="W321" s="156"/>
      <c r="X321" s="156"/>
      <c r="Y321" s="156"/>
      <c r="AB321"/>
    </row>
    <row r="322" spans="1:25" s="457" customFormat="1" ht="13.5">
      <c r="A322" s="628" t="s">
        <v>44</v>
      </c>
      <c r="B322" s="628"/>
      <c r="C322" s="473"/>
      <c r="D322" s="473"/>
      <c r="E322" s="499"/>
      <c r="F322" s="499"/>
      <c r="G322" s="499"/>
      <c r="H322" s="500"/>
      <c r="I322" s="627"/>
      <c r="P322" s="629"/>
      <c r="Q322" s="630"/>
      <c r="R322" s="630"/>
      <c r="S322" s="631"/>
      <c r="T322" s="631"/>
      <c r="U322" s="632"/>
      <c r="V322" s="632"/>
      <c r="W322" s="632"/>
      <c r="X322" s="632"/>
      <c r="Y322" s="632"/>
    </row>
    <row r="323" spans="1:20" s="397" customFormat="1" ht="13.5">
      <c r="A323" s="473" t="s">
        <v>71</v>
      </c>
      <c r="B323" s="474" t="s">
        <v>72</v>
      </c>
      <c r="C323" s="474"/>
      <c r="D323" s="474"/>
      <c r="E323" s="467"/>
      <c r="F323" s="467"/>
      <c r="G323" s="467"/>
      <c r="H323" s="468"/>
      <c r="I323" s="625"/>
      <c r="J323" s="626"/>
      <c r="K323" s="626"/>
      <c r="L323" s="626"/>
      <c r="M323" s="626"/>
      <c r="N323" s="626"/>
      <c r="O323" s="626"/>
      <c r="P323" s="361"/>
      <c r="Q323" s="633"/>
      <c r="R323" s="633"/>
      <c r="S323" s="633"/>
      <c r="T323" s="633"/>
    </row>
    <row r="324" spans="1:28" ht="15.75">
      <c r="A324" s="471"/>
      <c r="B324" s="472"/>
      <c r="C324" s="472"/>
      <c r="D324" s="472"/>
      <c r="E324" s="470"/>
      <c r="F324" s="470"/>
      <c r="G324" s="470"/>
      <c r="H324" s="468"/>
      <c r="Q324" s="364"/>
      <c r="U324"/>
      <c r="V324"/>
      <c r="AB324"/>
    </row>
    <row r="325" spans="1:28" ht="13.5">
      <c r="A325" s="473" t="s">
        <v>73</v>
      </c>
      <c r="C325" s="474" t="s">
        <v>74</v>
      </c>
      <c r="D325" s="474"/>
      <c r="E325" s="467"/>
      <c r="F325" s="467"/>
      <c r="G325" s="467"/>
      <c r="H325" s="468"/>
      <c r="Q325" s="364"/>
      <c r="U325"/>
      <c r="V325"/>
      <c r="AB325"/>
    </row>
    <row r="326" spans="1:28" ht="13.5">
      <c r="A326" s="473"/>
      <c r="C326" s="474" t="s">
        <v>75</v>
      </c>
      <c r="D326" s="474"/>
      <c r="E326" s="467"/>
      <c r="F326" s="467"/>
      <c r="G326" s="467"/>
      <c r="H326" s="468"/>
      <c r="Q326" s="364"/>
      <c r="U326"/>
      <c r="V326"/>
      <c r="AB326"/>
    </row>
    <row r="327" spans="1:28" ht="13.5">
      <c r="A327" s="473"/>
      <c r="B327" s="474"/>
      <c r="C327" s="474" t="s">
        <v>76</v>
      </c>
      <c r="D327" s="474"/>
      <c r="E327" s="467"/>
      <c r="F327" s="467"/>
      <c r="G327" s="467"/>
      <c r="H327" s="468"/>
      <c r="Q327" s="364"/>
      <c r="U327"/>
      <c r="V327"/>
      <c r="AB327"/>
    </row>
    <row r="328" spans="1:28" ht="13.5">
      <c r="A328" s="473"/>
      <c r="C328" s="474" t="s">
        <v>77</v>
      </c>
      <c r="D328" s="475">
        <v>360</v>
      </c>
      <c r="E328" s="474" t="s">
        <v>78</v>
      </c>
      <c r="F328" s="476">
        <v>0</v>
      </c>
      <c r="G328" s="190">
        <f>D328*F328</f>
        <v>0</v>
      </c>
      <c r="H328" s="477">
        <f>+D328*F328</f>
        <v>0</v>
      </c>
      <c r="Q328" s="364"/>
      <c r="U328"/>
      <c r="V328"/>
      <c r="AB328"/>
    </row>
    <row r="329" spans="1:28" ht="13.5">
      <c r="A329" s="473"/>
      <c r="B329" s="474"/>
      <c r="C329" s="474"/>
      <c r="D329" s="478"/>
      <c r="E329" s="474"/>
      <c r="F329" s="467"/>
      <c r="G329" s="467"/>
      <c r="H329" s="468"/>
      <c r="Q329" s="364"/>
      <c r="U329"/>
      <c r="V329"/>
      <c r="AB329"/>
    </row>
    <row r="330" spans="1:28" ht="13.5">
      <c r="A330" s="473" t="s">
        <v>79</v>
      </c>
      <c r="C330" s="474" t="s">
        <v>80</v>
      </c>
      <c r="D330" s="478"/>
      <c r="E330" s="474"/>
      <c r="F330" s="476"/>
      <c r="G330" s="467"/>
      <c r="H330" s="468"/>
      <c r="Q330" s="364"/>
      <c r="U330"/>
      <c r="V330"/>
      <c r="AB330"/>
    </row>
    <row r="331" spans="1:28" ht="13.5">
      <c r="A331" s="473"/>
      <c r="C331" s="474" t="s">
        <v>81</v>
      </c>
      <c r="D331" s="478"/>
      <c r="E331" s="474"/>
      <c r="F331" s="476"/>
      <c r="G331" s="467"/>
      <c r="H331" s="468"/>
      <c r="Q331" s="364"/>
      <c r="U331"/>
      <c r="V331"/>
      <c r="AB331"/>
    </row>
    <row r="332" spans="1:28" ht="13.5">
      <c r="A332" s="473"/>
      <c r="B332" s="474"/>
      <c r="C332" s="474" t="s">
        <v>82</v>
      </c>
      <c r="D332" s="478"/>
      <c r="E332" s="474"/>
      <c r="F332" s="476"/>
      <c r="G332" s="467"/>
      <c r="H332" s="468"/>
      <c r="Q332" s="364"/>
      <c r="U332"/>
      <c r="V332"/>
      <c r="AB332"/>
    </row>
    <row r="333" spans="1:28" ht="13.5">
      <c r="A333" s="473"/>
      <c r="C333" s="474" t="s">
        <v>83</v>
      </c>
      <c r="D333" s="478"/>
      <c r="E333" s="474"/>
      <c r="F333" s="476"/>
      <c r="G333" s="467">
        <v>0</v>
      </c>
      <c r="H333" s="468">
        <v>300</v>
      </c>
      <c r="Q333" s="364"/>
      <c r="U333"/>
      <c r="V333"/>
      <c r="AB333"/>
    </row>
    <row r="334" spans="1:28" ht="13.5">
      <c r="A334" s="473"/>
      <c r="B334" s="474"/>
      <c r="C334" s="474"/>
      <c r="D334" s="478"/>
      <c r="E334" s="474"/>
      <c r="F334" s="476"/>
      <c r="G334" s="467"/>
      <c r="H334" s="468"/>
      <c r="Q334" s="364"/>
      <c r="U334"/>
      <c r="V334"/>
      <c r="AB334"/>
    </row>
    <row r="335" spans="1:28" ht="13.5">
      <c r="A335" s="473" t="s">
        <v>84</v>
      </c>
      <c r="C335" s="474" t="s">
        <v>85</v>
      </c>
      <c r="D335" s="478"/>
      <c r="E335" s="474"/>
      <c r="F335" s="476"/>
      <c r="G335" s="467"/>
      <c r="H335" s="468"/>
      <c r="Q335" s="364"/>
      <c r="U335"/>
      <c r="V335"/>
      <c r="AB335"/>
    </row>
    <row r="336" spans="1:28" ht="13.5">
      <c r="A336" s="473"/>
      <c r="C336" s="474" t="s">
        <v>86</v>
      </c>
      <c r="D336" s="478"/>
      <c r="E336" s="474"/>
      <c r="F336" s="476"/>
      <c r="G336" s="467"/>
      <c r="H336" s="468"/>
      <c r="Q336" s="364"/>
      <c r="U336"/>
      <c r="V336"/>
      <c r="AB336"/>
    </row>
    <row r="337" spans="1:28" ht="13.5">
      <c r="A337" s="473"/>
      <c r="B337" s="474"/>
      <c r="C337" s="474" t="s">
        <v>87</v>
      </c>
      <c r="D337" s="478"/>
      <c r="E337" s="474"/>
      <c r="F337" s="476"/>
      <c r="G337" s="467"/>
      <c r="H337" s="468"/>
      <c r="Q337" s="364"/>
      <c r="U337"/>
      <c r="V337"/>
      <c r="AB337"/>
    </row>
    <row r="338" spans="1:28" ht="13.5">
      <c r="A338" s="473"/>
      <c r="B338" s="474"/>
      <c r="C338" s="474" t="s">
        <v>88</v>
      </c>
      <c r="D338" s="478"/>
      <c r="E338" s="474"/>
      <c r="F338" s="476"/>
      <c r="G338" s="467"/>
      <c r="H338" s="468"/>
      <c r="Q338" s="364"/>
      <c r="U338"/>
      <c r="V338"/>
      <c r="AB338"/>
    </row>
    <row r="339" spans="1:28" ht="13.5">
      <c r="A339" s="473"/>
      <c r="B339" s="474"/>
      <c r="C339" s="474"/>
      <c r="D339" s="479">
        <v>168</v>
      </c>
      <c r="E339" s="474" t="s">
        <v>297</v>
      </c>
      <c r="F339" s="476">
        <v>0</v>
      </c>
      <c r="G339" s="190">
        <f>D340*F340</f>
        <v>0</v>
      </c>
      <c r="H339" s="468">
        <f>+D339*F339</f>
        <v>0</v>
      </c>
      <c r="Q339" s="364"/>
      <c r="U339"/>
      <c r="V339"/>
      <c r="AB339"/>
    </row>
    <row r="340" spans="1:28" ht="13.5">
      <c r="A340" s="473"/>
      <c r="B340" s="474"/>
      <c r="C340" s="474"/>
      <c r="D340" s="478"/>
      <c r="E340" s="474"/>
      <c r="F340" s="476"/>
      <c r="G340" s="480"/>
      <c r="H340" s="468"/>
      <c r="Q340" s="364"/>
      <c r="U340"/>
      <c r="V340"/>
      <c r="AB340"/>
    </row>
    <row r="341" spans="1:28" ht="13.5">
      <c r="A341" s="473" t="s">
        <v>89</v>
      </c>
      <c r="C341" s="474" t="s">
        <v>90</v>
      </c>
      <c r="D341" s="474"/>
      <c r="E341" s="474"/>
      <c r="F341" s="467"/>
      <c r="G341" s="467"/>
      <c r="H341" s="481"/>
      <c r="Q341" s="364"/>
      <c r="U341"/>
      <c r="V341"/>
      <c r="AB341"/>
    </row>
    <row r="342" spans="1:28" ht="13.5">
      <c r="A342" s="473"/>
      <c r="C342" s="474" t="s">
        <v>91</v>
      </c>
      <c r="D342" s="474"/>
      <c r="E342" s="474"/>
      <c r="F342" s="467"/>
      <c r="G342" s="467"/>
      <c r="H342" s="481"/>
      <c r="Q342" s="364"/>
      <c r="U342"/>
      <c r="V342"/>
      <c r="AB342"/>
    </row>
    <row r="343" spans="1:28" ht="13.5">
      <c r="A343" s="473"/>
      <c r="C343" s="474" t="s">
        <v>92</v>
      </c>
      <c r="D343" s="474"/>
      <c r="E343" s="474"/>
      <c r="F343" s="467"/>
      <c r="G343" s="467"/>
      <c r="H343" s="481"/>
      <c r="Q343" s="364"/>
      <c r="U343"/>
      <c r="V343"/>
      <c r="AB343"/>
    </row>
    <row r="344" spans="1:28" ht="13.5">
      <c r="A344" s="473"/>
      <c r="C344" s="474" t="s">
        <v>93</v>
      </c>
      <c r="D344" s="474"/>
      <c r="E344" s="474"/>
      <c r="F344" s="467"/>
      <c r="G344" s="467"/>
      <c r="H344" s="481"/>
      <c r="Q344" s="364"/>
      <c r="U344"/>
      <c r="V344"/>
      <c r="AB344"/>
    </row>
    <row r="345" spans="1:28" ht="13.5">
      <c r="A345" s="473"/>
      <c r="B345" s="474"/>
      <c r="C345" s="474">
        <v>216</v>
      </c>
      <c r="D345" s="474"/>
      <c r="E345" s="474"/>
      <c r="F345" s="467"/>
      <c r="G345" s="467"/>
      <c r="H345" s="481"/>
      <c r="Q345" s="364"/>
      <c r="U345"/>
      <c r="V345"/>
      <c r="AB345"/>
    </row>
    <row r="346" spans="1:28" ht="13.5">
      <c r="A346" s="473"/>
      <c r="B346" s="474"/>
      <c r="C346" s="453" t="s">
        <v>192</v>
      </c>
      <c r="D346" s="482">
        <f>+C345*0.3</f>
        <v>64.8</v>
      </c>
      <c r="E346" s="478" t="s">
        <v>310</v>
      </c>
      <c r="F346" s="476">
        <v>0</v>
      </c>
      <c r="G346" s="190">
        <f>D346*F346</f>
        <v>0</v>
      </c>
      <c r="H346" s="468">
        <f>+D346*F346</f>
        <v>0</v>
      </c>
      <c r="Q346" s="364"/>
      <c r="U346"/>
      <c r="V346"/>
      <c r="AB346"/>
    </row>
    <row r="347" spans="1:28" ht="13.5">
      <c r="A347" s="473"/>
      <c r="B347" s="474"/>
      <c r="C347" s="453" t="s">
        <v>94</v>
      </c>
      <c r="D347" s="483">
        <f>+B345*0.7</f>
        <v>0</v>
      </c>
      <c r="E347" s="478" t="s">
        <v>310</v>
      </c>
      <c r="F347" s="476">
        <v>0</v>
      </c>
      <c r="G347" s="190">
        <f>D347*F347</f>
        <v>0</v>
      </c>
      <c r="H347" s="468">
        <f>+D347*F347</f>
        <v>0</v>
      </c>
      <c r="Q347" s="364"/>
      <c r="U347"/>
      <c r="V347"/>
      <c r="AB347"/>
    </row>
    <row r="348" spans="1:28" ht="13.5">
      <c r="A348" s="473"/>
      <c r="B348" s="474"/>
      <c r="C348" s="474"/>
      <c r="D348" s="483"/>
      <c r="E348" s="474"/>
      <c r="F348" s="476"/>
      <c r="G348" s="467"/>
      <c r="H348" s="468"/>
      <c r="Q348" s="364"/>
      <c r="U348"/>
      <c r="V348"/>
      <c r="AB348"/>
    </row>
    <row r="349" spans="1:28" ht="13.5">
      <c r="A349" s="473" t="s">
        <v>95</v>
      </c>
      <c r="C349" s="474" t="s">
        <v>96</v>
      </c>
      <c r="D349" s="474"/>
      <c r="E349" s="474"/>
      <c r="F349" s="467"/>
      <c r="G349" s="467"/>
      <c r="H349" s="481"/>
      <c r="Q349" s="364"/>
      <c r="U349"/>
      <c r="V349"/>
      <c r="AB349"/>
    </row>
    <row r="350" spans="1:28" ht="13.5">
      <c r="A350" s="473"/>
      <c r="C350" s="474" t="s">
        <v>97</v>
      </c>
      <c r="D350" s="474"/>
      <c r="E350" s="474"/>
      <c r="F350" s="467"/>
      <c r="G350" s="467"/>
      <c r="H350" s="481"/>
      <c r="Q350" s="364"/>
      <c r="U350"/>
      <c r="V350"/>
      <c r="AB350"/>
    </row>
    <row r="351" spans="1:28" ht="13.5">
      <c r="A351" s="473"/>
      <c r="C351" s="474" t="s">
        <v>98</v>
      </c>
      <c r="D351" s="474"/>
      <c r="E351" s="474"/>
      <c r="F351" s="467"/>
      <c r="G351" s="467"/>
      <c r="H351" s="481"/>
      <c r="Q351" s="364"/>
      <c r="U351"/>
      <c r="V351"/>
      <c r="AB351"/>
    </row>
    <row r="352" spans="1:28" ht="13.5">
      <c r="A352" s="473"/>
      <c r="C352" s="474"/>
      <c r="D352" s="475">
        <v>180</v>
      </c>
      <c r="E352" s="474" t="s">
        <v>297</v>
      </c>
      <c r="F352" s="476">
        <v>0</v>
      </c>
      <c r="G352" s="484">
        <f>D352*F352</f>
        <v>0</v>
      </c>
      <c r="H352" s="468">
        <f>+D352*F352</f>
        <v>0</v>
      </c>
      <c r="Q352" s="364"/>
      <c r="U352"/>
      <c r="V352"/>
      <c r="AB352"/>
    </row>
    <row r="353" spans="1:28" ht="13.5">
      <c r="A353" s="473" t="s">
        <v>99</v>
      </c>
      <c r="C353" s="474" t="s">
        <v>100</v>
      </c>
      <c r="D353" s="474"/>
      <c r="E353" s="474"/>
      <c r="F353" s="467"/>
      <c r="G353" s="467"/>
      <c r="H353" s="481"/>
      <c r="Q353" s="364"/>
      <c r="U353"/>
      <c r="V353"/>
      <c r="AB353"/>
    </row>
    <row r="354" spans="1:28" ht="13.5">
      <c r="A354" s="473"/>
      <c r="B354" s="474"/>
      <c r="C354" s="474" t="s">
        <v>101</v>
      </c>
      <c r="D354" s="474"/>
      <c r="E354" s="474"/>
      <c r="F354" s="467"/>
      <c r="G354" s="467"/>
      <c r="H354" s="481"/>
      <c r="Q354" s="364"/>
      <c r="U354"/>
      <c r="V354"/>
      <c r="AB354"/>
    </row>
    <row r="355" spans="1:28" ht="13.5">
      <c r="A355" s="473"/>
      <c r="B355" s="474"/>
      <c r="C355" s="474" t="s">
        <v>102</v>
      </c>
      <c r="D355" s="474"/>
      <c r="E355" s="474"/>
      <c r="F355" s="467"/>
      <c r="G355" s="467"/>
      <c r="H355" s="481"/>
      <c r="Q355" s="364"/>
      <c r="U355"/>
      <c r="V355"/>
      <c r="AB355"/>
    </row>
    <row r="356" spans="1:28" ht="13.5">
      <c r="A356" s="473"/>
      <c r="C356" s="474" t="s">
        <v>103</v>
      </c>
      <c r="D356" s="474"/>
      <c r="E356" s="474"/>
      <c r="F356" s="467"/>
      <c r="G356" s="467"/>
      <c r="H356" s="481"/>
      <c r="Q356" s="364"/>
      <c r="U356"/>
      <c r="V356"/>
      <c r="AB356"/>
    </row>
    <row r="357" spans="1:28" ht="13.5">
      <c r="A357" s="473"/>
      <c r="C357" s="474" t="s">
        <v>104</v>
      </c>
      <c r="D357" s="478"/>
      <c r="E357" s="474"/>
      <c r="F357" s="476"/>
      <c r="G357" s="467"/>
      <c r="H357" s="468"/>
      <c r="Q357" s="364"/>
      <c r="U357"/>
      <c r="V357"/>
      <c r="AB357"/>
    </row>
    <row r="358" spans="1:28" ht="13.5">
      <c r="A358" s="473"/>
      <c r="B358" s="474"/>
      <c r="C358" s="474"/>
      <c r="D358" s="475">
        <v>72</v>
      </c>
      <c r="E358" s="478" t="s">
        <v>310</v>
      </c>
      <c r="F358" s="476">
        <v>0</v>
      </c>
      <c r="G358" s="190">
        <f>D358*F358</f>
        <v>0</v>
      </c>
      <c r="H358" s="468">
        <f>+D358*F358</f>
        <v>0</v>
      </c>
      <c r="Q358" s="364"/>
      <c r="U358"/>
      <c r="V358"/>
      <c r="AB358"/>
    </row>
    <row r="359" spans="1:28" ht="13.5">
      <c r="A359" s="473"/>
      <c r="B359" s="474"/>
      <c r="C359" s="474"/>
      <c r="D359" s="475"/>
      <c r="E359" s="474"/>
      <c r="F359" s="476"/>
      <c r="G359" s="467"/>
      <c r="H359" s="468"/>
      <c r="Q359" s="364"/>
      <c r="U359"/>
      <c r="V359"/>
      <c r="AB359"/>
    </row>
    <row r="360" spans="1:28" ht="13.5">
      <c r="A360" s="473" t="s">
        <v>105</v>
      </c>
      <c r="C360" s="474" t="s">
        <v>106</v>
      </c>
      <c r="D360" s="474"/>
      <c r="E360" s="474"/>
      <c r="F360" s="467"/>
      <c r="G360" s="467"/>
      <c r="H360" s="481"/>
      <c r="Q360" s="364"/>
      <c r="U360"/>
      <c r="V360"/>
      <c r="AB360"/>
    </row>
    <row r="361" spans="1:28" ht="13.5">
      <c r="A361" s="473"/>
      <c r="C361" s="474" t="s">
        <v>107</v>
      </c>
      <c r="D361" s="474"/>
      <c r="E361" s="474"/>
      <c r="F361" s="467"/>
      <c r="G361" s="467"/>
      <c r="H361" s="481"/>
      <c r="Q361" s="364"/>
      <c r="U361"/>
      <c r="V361"/>
      <c r="AB361"/>
    </row>
    <row r="362" spans="1:28" ht="13.5">
      <c r="A362" s="473"/>
      <c r="C362" s="474"/>
      <c r="D362" s="475">
        <v>69</v>
      </c>
      <c r="E362" s="474" t="s">
        <v>310</v>
      </c>
      <c r="F362" s="476">
        <v>0</v>
      </c>
      <c r="G362" s="190">
        <f>D362*F362</f>
        <v>0</v>
      </c>
      <c r="H362" s="468">
        <f>+D362*F362</f>
        <v>0</v>
      </c>
      <c r="Q362" s="364"/>
      <c r="U362"/>
      <c r="V362"/>
      <c r="AB362"/>
    </row>
    <row r="363" spans="1:28" ht="8.25" customHeight="1">
      <c r="A363" s="473"/>
      <c r="B363" s="474"/>
      <c r="C363" s="474"/>
      <c r="D363" s="475"/>
      <c r="E363" s="474"/>
      <c r="F363" s="476"/>
      <c r="G363" s="467"/>
      <c r="H363" s="468"/>
      <c r="Q363" s="364"/>
      <c r="U363"/>
      <c r="V363"/>
      <c r="AB363"/>
    </row>
    <row r="364" spans="1:28" ht="13.5">
      <c r="A364" s="473" t="s">
        <v>108</v>
      </c>
      <c r="C364" s="474" t="s">
        <v>109</v>
      </c>
      <c r="D364" s="474"/>
      <c r="E364" s="474"/>
      <c r="F364" s="467"/>
      <c r="G364" s="467"/>
      <c r="H364" s="481"/>
      <c r="Q364" s="364"/>
      <c r="U364"/>
      <c r="V364"/>
      <c r="AB364"/>
    </row>
    <row r="365" spans="1:28" ht="13.5">
      <c r="A365" s="473"/>
      <c r="C365" s="474" t="s">
        <v>110</v>
      </c>
      <c r="D365" s="474"/>
      <c r="E365" s="474"/>
      <c r="F365" s="467"/>
      <c r="G365" s="467"/>
      <c r="H365" s="481"/>
      <c r="Q365" s="364"/>
      <c r="U365"/>
      <c r="V365"/>
      <c r="AB365"/>
    </row>
    <row r="366" spans="1:28" ht="13.5">
      <c r="A366" s="473"/>
      <c r="B366" s="474"/>
      <c r="C366" s="474"/>
      <c r="D366" s="474"/>
      <c r="E366" s="474"/>
      <c r="F366" s="467"/>
      <c r="G366" s="467"/>
      <c r="H366" s="481"/>
      <c r="Q366" s="364"/>
      <c r="U366"/>
      <c r="V366"/>
      <c r="AB366"/>
    </row>
    <row r="367" spans="1:28" ht="13.5">
      <c r="A367" s="473"/>
      <c r="B367" s="474"/>
      <c r="C367" s="474"/>
      <c r="D367" s="475">
        <v>75</v>
      </c>
      <c r="E367" s="474" t="s">
        <v>310</v>
      </c>
      <c r="F367" s="476">
        <v>0</v>
      </c>
      <c r="G367" s="190">
        <f>D367*F367</f>
        <v>0</v>
      </c>
      <c r="H367" s="468">
        <f>+D367*F367</f>
        <v>0</v>
      </c>
      <c r="Q367" s="364"/>
      <c r="U367"/>
      <c r="V367"/>
      <c r="AB367"/>
    </row>
    <row r="368" spans="1:28" ht="13.5">
      <c r="A368" s="473"/>
      <c r="B368" s="474"/>
      <c r="C368" s="474"/>
      <c r="D368" s="474"/>
      <c r="E368" s="474"/>
      <c r="F368" s="467"/>
      <c r="G368" s="467"/>
      <c r="H368" s="481"/>
      <c r="Q368" s="364"/>
      <c r="U368"/>
      <c r="V368"/>
      <c r="AB368"/>
    </row>
    <row r="369" spans="1:28" ht="13.5">
      <c r="A369" s="473" t="s">
        <v>111</v>
      </c>
      <c r="C369" s="474" t="s">
        <v>112</v>
      </c>
      <c r="D369" s="474"/>
      <c r="E369" s="474"/>
      <c r="F369" s="467"/>
      <c r="G369" s="467"/>
      <c r="H369" s="481"/>
      <c r="Q369" s="364"/>
      <c r="U369"/>
      <c r="V369"/>
      <c r="AB369"/>
    </row>
    <row r="370" spans="1:28" ht="13.5">
      <c r="A370" s="473"/>
      <c r="C370" s="474" t="s">
        <v>113</v>
      </c>
      <c r="D370" s="474"/>
      <c r="E370" s="474"/>
      <c r="F370" s="467"/>
      <c r="G370" s="467"/>
      <c r="H370" s="481"/>
      <c r="Q370" s="364"/>
      <c r="U370"/>
      <c r="V370"/>
      <c r="AB370"/>
    </row>
    <row r="371" spans="1:28" ht="13.5">
      <c r="A371" s="473"/>
      <c r="B371" s="474"/>
      <c r="C371" s="474"/>
      <c r="D371" s="474"/>
      <c r="E371" s="474"/>
      <c r="F371" s="467"/>
      <c r="G371" s="467"/>
      <c r="H371" s="481"/>
      <c r="Q371" s="364"/>
      <c r="U371"/>
      <c r="V371"/>
      <c r="AB371"/>
    </row>
    <row r="372" spans="1:28" ht="13.5">
      <c r="A372" s="473"/>
      <c r="B372" s="474"/>
      <c r="C372" s="474"/>
      <c r="D372" s="475">
        <f>+D367+D358</f>
        <v>147</v>
      </c>
      <c r="E372" s="474" t="s">
        <v>310</v>
      </c>
      <c r="F372" s="476">
        <v>0</v>
      </c>
      <c r="G372" s="190">
        <f>D372*F372</f>
        <v>0</v>
      </c>
      <c r="H372" s="468">
        <f>+D372*F372</f>
        <v>0</v>
      </c>
      <c r="Q372" s="364"/>
      <c r="U372"/>
      <c r="V372"/>
      <c r="AB372"/>
    </row>
    <row r="373" spans="1:28" ht="13.5">
      <c r="A373" s="473"/>
      <c r="B373" s="474"/>
      <c r="C373" s="474"/>
      <c r="D373" s="475"/>
      <c r="E373" s="474"/>
      <c r="F373" s="476"/>
      <c r="G373" s="190"/>
      <c r="H373" s="468"/>
      <c r="Q373" s="364"/>
      <c r="U373"/>
      <c r="V373"/>
      <c r="AB373"/>
    </row>
    <row r="374" spans="1:28" ht="13.5">
      <c r="A374" s="473" t="s">
        <v>114</v>
      </c>
      <c r="C374" s="474" t="s">
        <v>115</v>
      </c>
      <c r="D374" s="474"/>
      <c r="E374" s="474"/>
      <c r="F374" s="467"/>
      <c r="G374" s="467"/>
      <c r="H374" s="481"/>
      <c r="Q374" s="364"/>
      <c r="U374"/>
      <c r="V374"/>
      <c r="AB374"/>
    </row>
    <row r="375" spans="1:28" ht="13.5">
      <c r="A375" s="473"/>
      <c r="C375" s="474" t="s">
        <v>116</v>
      </c>
      <c r="D375" s="474"/>
      <c r="E375" s="474"/>
      <c r="F375" s="467"/>
      <c r="G375" s="467"/>
      <c r="H375" s="481"/>
      <c r="Q375" s="364"/>
      <c r="U375"/>
      <c r="V375"/>
      <c r="AB375"/>
    </row>
    <row r="376" spans="1:28" ht="13.5">
      <c r="A376" s="473"/>
      <c r="B376" s="474"/>
      <c r="C376" s="474"/>
      <c r="D376" s="474"/>
      <c r="E376" s="474"/>
      <c r="F376" s="467"/>
      <c r="G376" s="467"/>
      <c r="H376" s="481"/>
      <c r="Q376" s="364"/>
      <c r="U376"/>
      <c r="V376"/>
      <c r="AB376"/>
    </row>
    <row r="377" spans="1:28" ht="13.5">
      <c r="A377" s="473"/>
      <c r="B377" s="474"/>
      <c r="C377" s="474"/>
      <c r="D377" s="475">
        <f>+D339*1.1</f>
        <v>184.8</v>
      </c>
      <c r="E377" s="474" t="s">
        <v>297</v>
      </c>
      <c r="F377" s="476">
        <v>0</v>
      </c>
      <c r="G377" s="190">
        <f>D377*F377</f>
        <v>0</v>
      </c>
      <c r="H377" s="468">
        <f>+D377*F377</f>
        <v>0</v>
      </c>
      <c r="Q377" s="364"/>
      <c r="U377"/>
      <c r="V377"/>
      <c r="AB377"/>
    </row>
    <row r="378" spans="1:28" ht="13.5">
      <c r="A378" s="473"/>
      <c r="B378" s="474"/>
      <c r="C378" s="474"/>
      <c r="D378" s="474"/>
      <c r="E378" s="474"/>
      <c r="F378" s="467"/>
      <c r="G378" s="467"/>
      <c r="H378" s="481"/>
      <c r="Q378" s="364"/>
      <c r="U378"/>
      <c r="V378"/>
      <c r="AB378"/>
    </row>
    <row r="379" spans="1:28" ht="13.5">
      <c r="A379" s="473" t="s">
        <v>117</v>
      </c>
      <c r="C379" s="474" t="s">
        <v>118</v>
      </c>
      <c r="D379" s="474"/>
      <c r="E379" s="474"/>
      <c r="F379" s="467"/>
      <c r="G379" s="467"/>
      <c r="H379" s="481"/>
      <c r="Q379" s="364"/>
      <c r="U379"/>
      <c r="V379"/>
      <c r="AB379"/>
    </row>
    <row r="380" spans="1:28" ht="13.5">
      <c r="A380" s="473"/>
      <c r="C380" s="474" t="s">
        <v>119</v>
      </c>
      <c r="D380" s="474"/>
      <c r="E380" s="474"/>
      <c r="F380" s="467"/>
      <c r="G380" s="467"/>
      <c r="H380" s="481"/>
      <c r="Q380" s="364"/>
      <c r="U380"/>
      <c r="V380"/>
      <c r="AB380"/>
    </row>
    <row r="381" spans="1:28" ht="13.5">
      <c r="A381" s="473"/>
      <c r="C381" s="474" t="s">
        <v>120</v>
      </c>
      <c r="D381" s="474"/>
      <c r="E381" s="474"/>
      <c r="F381" s="467"/>
      <c r="G381" s="467"/>
      <c r="H381" s="481"/>
      <c r="Q381" s="364"/>
      <c r="U381"/>
      <c r="V381"/>
      <c r="AB381"/>
    </row>
    <row r="382" spans="1:28" ht="13.5">
      <c r="A382" s="473"/>
      <c r="B382" s="474"/>
      <c r="C382" s="474"/>
      <c r="D382" s="485">
        <v>1080</v>
      </c>
      <c r="E382" s="474" t="s">
        <v>297</v>
      </c>
      <c r="F382" s="476">
        <v>0</v>
      </c>
      <c r="G382" s="190">
        <f>D382*F382</f>
        <v>0</v>
      </c>
      <c r="H382" s="468">
        <f>+D382*F382</f>
        <v>0</v>
      </c>
      <c r="Q382" s="364"/>
      <c r="U382"/>
      <c r="V382"/>
      <c r="AB382"/>
    </row>
    <row r="383" spans="1:28" ht="13.5">
      <c r="A383" s="473"/>
      <c r="B383" s="474"/>
      <c r="C383" s="474"/>
      <c r="D383" s="485"/>
      <c r="E383" s="474"/>
      <c r="F383" s="476"/>
      <c r="G383" s="467"/>
      <c r="H383" s="468"/>
      <c r="Q383" s="364"/>
      <c r="U383"/>
      <c r="V383"/>
      <c r="AB383"/>
    </row>
    <row r="384" spans="1:28" ht="13.5">
      <c r="A384" s="473" t="s">
        <v>121</v>
      </c>
      <c r="B384" s="474"/>
      <c r="C384" s="474" t="s">
        <v>122</v>
      </c>
      <c r="D384" s="475"/>
      <c r="E384" s="474"/>
      <c r="F384" s="476"/>
      <c r="G384" s="467"/>
      <c r="H384" s="468"/>
      <c r="Q384" s="364"/>
      <c r="U384"/>
      <c r="V384"/>
      <c r="AB384"/>
    </row>
    <row r="385" spans="1:28" ht="13.5">
      <c r="A385" s="473"/>
      <c r="B385" s="474"/>
      <c r="C385" s="474" t="s">
        <v>123</v>
      </c>
      <c r="D385" s="475"/>
      <c r="E385" s="474"/>
      <c r="F385" s="476"/>
      <c r="G385" s="467"/>
      <c r="H385" s="468"/>
      <c r="Q385" s="364"/>
      <c r="U385"/>
      <c r="V385"/>
      <c r="AB385"/>
    </row>
    <row r="386" spans="1:28" ht="13.5">
      <c r="A386" s="473"/>
      <c r="C386" s="474"/>
      <c r="D386" s="485">
        <v>360</v>
      </c>
      <c r="E386" s="474" t="s">
        <v>78</v>
      </c>
      <c r="F386" s="476">
        <v>0</v>
      </c>
      <c r="G386" s="190">
        <f>D386*F386</f>
        <v>0</v>
      </c>
      <c r="H386" s="468">
        <v>400</v>
      </c>
      <c r="Q386" s="364"/>
      <c r="U386"/>
      <c r="V386"/>
      <c r="AB386"/>
    </row>
    <row r="387" spans="1:28" ht="13.5">
      <c r="A387" s="490"/>
      <c r="B387" s="491"/>
      <c r="C387" s="491"/>
      <c r="D387" s="492"/>
      <c r="E387" s="491"/>
      <c r="F387" s="493"/>
      <c r="G387" s="494"/>
      <c r="H387" s="495" t="e">
        <f>+#REF!*0.1</f>
        <v>#REF!</v>
      </c>
      <c r="Q387" s="364"/>
      <c r="U387"/>
      <c r="V387"/>
      <c r="AB387"/>
    </row>
    <row r="388" spans="1:28" ht="13.5">
      <c r="A388" s="486"/>
      <c r="B388" s="487"/>
      <c r="C388" s="474"/>
      <c r="D388" s="496"/>
      <c r="E388" s="487"/>
      <c r="F388" s="488"/>
      <c r="G388" s="488"/>
      <c r="H388" s="497"/>
      <c r="Q388" s="364"/>
      <c r="U388"/>
      <c r="V388"/>
      <c r="AB388"/>
    </row>
    <row r="389" spans="1:28" ht="13.5">
      <c r="A389" s="473"/>
      <c r="B389" s="473"/>
      <c r="C389" s="473" t="s">
        <v>128</v>
      </c>
      <c r="D389" s="498"/>
      <c r="E389" s="473"/>
      <c r="F389" s="499"/>
      <c r="G389" s="499">
        <f>SUM(G326:G387)</f>
        <v>0</v>
      </c>
      <c r="H389" s="500" t="e">
        <f>SUM(H327:H388)</f>
        <v>#REF!</v>
      </c>
      <c r="Q389" s="364"/>
      <c r="U389"/>
      <c r="V389"/>
      <c r="AB389"/>
    </row>
    <row r="390" spans="1:28" ht="14.25" thickBot="1">
      <c r="A390" s="501"/>
      <c r="B390" s="502"/>
      <c r="C390" s="502"/>
      <c r="D390" s="502"/>
      <c r="E390" s="502"/>
      <c r="F390" s="503"/>
      <c r="G390" s="503"/>
      <c r="H390" s="504"/>
      <c r="Q390" s="364"/>
      <c r="U390"/>
      <c r="V390"/>
      <c r="AB390"/>
    </row>
    <row r="391" spans="1:28" ht="14.25" thickTop="1">
      <c r="A391" s="486"/>
      <c r="B391" s="487"/>
      <c r="C391" s="474"/>
      <c r="D391" s="487"/>
      <c r="E391" s="487"/>
      <c r="F391" s="488"/>
      <c r="G391" s="488"/>
      <c r="H391" s="489"/>
      <c r="Q391" s="364"/>
      <c r="U391"/>
      <c r="V391"/>
      <c r="AB391"/>
    </row>
    <row r="392" spans="1:28" ht="13.5">
      <c r="A392" s="486"/>
      <c r="B392" s="487"/>
      <c r="C392" s="474"/>
      <c r="D392" s="487"/>
      <c r="E392" s="487"/>
      <c r="F392" s="488"/>
      <c r="G392" s="488"/>
      <c r="H392" s="489"/>
      <c r="Q392" s="364"/>
      <c r="U392"/>
      <c r="V392"/>
      <c r="AB392"/>
    </row>
    <row r="393" spans="1:28" ht="15.75">
      <c r="A393" s="469" t="s">
        <v>129</v>
      </c>
      <c r="B393" s="469"/>
      <c r="C393" s="469" t="s">
        <v>130</v>
      </c>
      <c r="D393" s="469"/>
      <c r="E393" s="471"/>
      <c r="F393" s="505"/>
      <c r="G393" s="505"/>
      <c r="H393" s="506"/>
      <c r="Q393" s="364"/>
      <c r="U393"/>
      <c r="V393"/>
      <c r="AB393"/>
    </row>
    <row r="394" spans="1:28" ht="15.75">
      <c r="A394" s="471"/>
      <c r="B394" s="471"/>
      <c r="C394" s="474"/>
      <c r="D394" s="471"/>
      <c r="E394" s="471"/>
      <c r="F394" s="505"/>
      <c r="G394" s="505"/>
      <c r="H394" s="506"/>
      <c r="Q394" s="364"/>
      <c r="U394"/>
      <c r="V394"/>
      <c r="AB394"/>
    </row>
    <row r="395" spans="1:28" ht="13.5">
      <c r="A395" s="473" t="s">
        <v>73</v>
      </c>
      <c r="C395" s="474" t="s">
        <v>131</v>
      </c>
      <c r="D395" s="474"/>
      <c r="E395" s="474"/>
      <c r="F395" s="467"/>
      <c r="G395" s="467"/>
      <c r="H395" s="481"/>
      <c r="Q395" s="364"/>
      <c r="U395"/>
      <c r="V395"/>
      <c r="AB395"/>
    </row>
    <row r="396" spans="1:28" ht="13.5">
      <c r="A396" s="473"/>
      <c r="C396" s="507" t="s">
        <v>132</v>
      </c>
      <c r="D396" s="474"/>
      <c r="E396" s="474"/>
      <c r="F396" s="467"/>
      <c r="G396" s="467"/>
      <c r="H396" s="481"/>
      <c r="Q396" s="364"/>
      <c r="U396"/>
      <c r="V396"/>
      <c r="AB396"/>
    </row>
    <row r="397" spans="1:28" ht="13.5" customHeight="1">
      <c r="A397" s="473"/>
      <c r="B397" s="474"/>
      <c r="C397" s="474" t="s">
        <v>133</v>
      </c>
      <c r="D397" s="474"/>
      <c r="E397" s="474"/>
      <c r="F397" s="467"/>
      <c r="G397" s="467"/>
      <c r="H397" s="481"/>
      <c r="Q397" s="364"/>
      <c r="U397"/>
      <c r="V397"/>
      <c r="AB397"/>
    </row>
    <row r="398" spans="1:28" ht="13.5">
      <c r="A398" s="473"/>
      <c r="D398" s="475">
        <v>378</v>
      </c>
      <c r="E398" s="474" t="s">
        <v>78</v>
      </c>
      <c r="F398" s="476">
        <v>0</v>
      </c>
      <c r="G398" s="190">
        <f>D398*F398</f>
        <v>0</v>
      </c>
      <c r="H398" s="468">
        <f>+D398*F398</f>
        <v>0</v>
      </c>
      <c r="Q398" s="364"/>
      <c r="U398"/>
      <c r="V398"/>
      <c r="AB398"/>
    </row>
    <row r="399" spans="1:28" ht="13.5">
      <c r="A399" s="473"/>
      <c r="B399" s="474"/>
      <c r="C399" s="474"/>
      <c r="D399" s="475"/>
      <c r="E399" s="474"/>
      <c r="F399" s="476"/>
      <c r="G399" s="467"/>
      <c r="H399" s="468"/>
      <c r="Q399" s="364"/>
      <c r="U399"/>
      <c r="V399"/>
      <c r="AB399"/>
    </row>
    <row r="400" spans="1:28" ht="13.5">
      <c r="A400" s="473" t="s">
        <v>79</v>
      </c>
      <c r="B400" s="474"/>
      <c r="C400" s="474" t="s">
        <v>134</v>
      </c>
      <c r="D400" s="474"/>
      <c r="E400" s="474"/>
      <c r="F400" s="467"/>
      <c r="G400" s="467"/>
      <c r="H400" s="481"/>
      <c r="Q400" s="364"/>
      <c r="U400"/>
      <c r="V400"/>
      <c r="AB400"/>
    </row>
    <row r="401" spans="1:28" ht="13.5">
      <c r="A401" s="473"/>
      <c r="B401" s="474"/>
      <c r="C401" s="474" t="s">
        <v>135</v>
      </c>
      <c r="D401" s="474"/>
      <c r="E401" s="474"/>
      <c r="F401" s="467"/>
      <c r="G401" s="467"/>
      <c r="H401" s="481"/>
      <c r="Q401" s="364"/>
      <c r="U401"/>
      <c r="V401"/>
      <c r="AB401"/>
    </row>
    <row r="402" spans="1:28" ht="13.5">
      <c r="A402" s="473"/>
      <c r="C402" s="474" t="s">
        <v>136</v>
      </c>
      <c r="D402" s="474"/>
      <c r="E402" s="474"/>
      <c r="F402" s="467"/>
      <c r="G402" s="467"/>
      <c r="H402" s="481"/>
      <c r="Q402" s="364"/>
      <c r="U402"/>
      <c r="V402"/>
      <c r="AB402"/>
    </row>
    <row r="403" spans="1:28" ht="13.5">
      <c r="A403" s="473"/>
      <c r="C403" s="474" t="s">
        <v>137</v>
      </c>
      <c r="D403" s="474"/>
      <c r="E403" s="474"/>
      <c r="F403" s="467"/>
      <c r="G403" s="467"/>
      <c r="H403" s="481"/>
      <c r="Q403" s="364"/>
      <c r="U403"/>
      <c r="V403"/>
      <c r="AB403"/>
    </row>
    <row r="404" spans="1:28" ht="13.5">
      <c r="A404" s="473"/>
      <c r="C404" s="474" t="s">
        <v>138</v>
      </c>
      <c r="D404" s="474"/>
      <c r="E404" s="474"/>
      <c r="F404" s="467"/>
      <c r="G404" s="467"/>
      <c r="H404" s="481"/>
      <c r="Q404" s="364"/>
      <c r="U404"/>
      <c r="V404"/>
      <c r="AB404"/>
    </row>
    <row r="405" spans="1:28" ht="9.75" customHeight="1">
      <c r="A405" s="473"/>
      <c r="B405" s="474"/>
      <c r="C405" s="474"/>
      <c r="D405" s="474"/>
      <c r="E405" s="474"/>
      <c r="F405" s="467"/>
      <c r="G405" s="467"/>
      <c r="H405" s="481"/>
      <c r="Q405" s="364"/>
      <c r="U405"/>
      <c r="V405"/>
      <c r="AB405"/>
    </row>
    <row r="406" spans="1:28" ht="13.5">
      <c r="A406" s="473"/>
      <c r="B406" s="474"/>
      <c r="C406" s="474"/>
      <c r="D406" s="475">
        <v>5</v>
      </c>
      <c r="E406" s="474" t="s">
        <v>533</v>
      </c>
      <c r="F406" s="476">
        <v>0</v>
      </c>
      <c r="G406" s="190">
        <f>D406*F406</f>
        <v>0</v>
      </c>
      <c r="H406" s="508">
        <f>+D406*F406</f>
        <v>0</v>
      </c>
      <c r="Q406" s="364"/>
      <c r="U406"/>
      <c r="V406"/>
      <c r="AB406"/>
    </row>
    <row r="407" spans="1:28" ht="13.5">
      <c r="A407" s="473"/>
      <c r="B407" s="474"/>
      <c r="C407" s="474"/>
      <c r="D407" s="475"/>
      <c r="E407" s="474"/>
      <c r="F407" s="476"/>
      <c r="G407" s="467"/>
      <c r="H407" s="508"/>
      <c r="Q407" s="364"/>
      <c r="U407"/>
      <c r="V407"/>
      <c r="AB407"/>
    </row>
    <row r="408" spans="1:28" ht="13.5">
      <c r="A408" s="473" t="s">
        <v>84</v>
      </c>
      <c r="C408" s="474" t="s">
        <v>139</v>
      </c>
      <c r="D408" s="474"/>
      <c r="E408" s="474"/>
      <c r="F408" s="467"/>
      <c r="G408" s="467"/>
      <c r="H408" s="481"/>
      <c r="Q408" s="364"/>
      <c r="U408"/>
      <c r="V408"/>
      <c r="AB408"/>
    </row>
    <row r="409" spans="1:28" ht="13.5">
      <c r="A409" s="473"/>
      <c r="C409" s="474" t="s">
        <v>140</v>
      </c>
      <c r="D409" s="474"/>
      <c r="E409" s="474"/>
      <c r="F409" s="467"/>
      <c r="G409" s="467"/>
      <c r="H409" s="481"/>
      <c r="Q409" s="364"/>
      <c r="U409"/>
      <c r="V409"/>
      <c r="AB409"/>
    </row>
    <row r="410" spans="1:28" ht="13.5">
      <c r="A410" s="473"/>
      <c r="C410" s="474" t="s">
        <v>136</v>
      </c>
      <c r="D410" s="474"/>
      <c r="E410" s="474"/>
      <c r="F410" s="467"/>
      <c r="G410" s="467"/>
      <c r="H410" s="481"/>
      <c r="Q410" s="364"/>
      <c r="U410"/>
      <c r="V410"/>
      <c r="AB410"/>
    </row>
    <row r="411" spans="1:28" ht="13.5">
      <c r="A411" s="473"/>
      <c r="C411" s="474" t="s">
        <v>137</v>
      </c>
      <c r="D411" s="474"/>
      <c r="E411" s="474"/>
      <c r="F411" s="467"/>
      <c r="G411" s="467"/>
      <c r="H411" s="481"/>
      <c r="Q411" s="364"/>
      <c r="U411"/>
      <c r="V411"/>
      <c r="AB411"/>
    </row>
    <row r="412" spans="1:28" ht="13.5">
      <c r="A412" s="473"/>
      <c r="B412" s="474"/>
      <c r="C412" s="474" t="s">
        <v>138</v>
      </c>
      <c r="D412" s="474"/>
      <c r="E412" s="474"/>
      <c r="F412" s="467"/>
      <c r="G412" s="467"/>
      <c r="H412" s="481"/>
      <c r="Q412" s="364"/>
      <c r="U412"/>
      <c r="V412"/>
      <c r="AB412"/>
    </row>
    <row r="413" spans="1:28" ht="13.5">
      <c r="A413" s="473"/>
      <c r="B413" s="474"/>
      <c r="C413" s="474" t="s">
        <v>141</v>
      </c>
      <c r="D413" s="474"/>
      <c r="E413" s="474"/>
      <c r="F413" s="467"/>
      <c r="G413" s="467"/>
      <c r="H413" s="481"/>
      <c r="Q413" s="364"/>
      <c r="U413"/>
      <c r="V413"/>
      <c r="AB413"/>
    </row>
    <row r="414" spans="1:28" ht="13.5">
      <c r="A414" s="473"/>
      <c r="B414" s="474"/>
      <c r="C414" s="474"/>
      <c r="D414" s="475">
        <v>6</v>
      </c>
      <c r="E414" s="474" t="s">
        <v>533</v>
      </c>
      <c r="F414" s="476">
        <v>0</v>
      </c>
      <c r="G414" s="190">
        <f>D414*F414</f>
        <v>0</v>
      </c>
      <c r="H414" s="508">
        <f>+D414*F414</f>
        <v>0</v>
      </c>
      <c r="Q414" s="364"/>
      <c r="U414"/>
      <c r="V414"/>
      <c r="AB414"/>
    </row>
    <row r="415" spans="1:28" ht="13.5">
      <c r="A415" s="473"/>
      <c r="B415" s="474"/>
      <c r="C415" s="474"/>
      <c r="D415" s="475"/>
      <c r="E415" s="474"/>
      <c r="F415" s="476"/>
      <c r="G415" s="467"/>
      <c r="H415" s="508"/>
      <c r="Q415" s="364"/>
      <c r="U415"/>
      <c r="V415"/>
      <c r="AB415"/>
    </row>
    <row r="416" spans="1:28" ht="13.5">
      <c r="A416" s="473" t="s">
        <v>89</v>
      </c>
      <c r="C416" s="474" t="s">
        <v>142</v>
      </c>
      <c r="D416" s="474"/>
      <c r="E416" s="474"/>
      <c r="F416" s="467"/>
      <c r="G416" s="467"/>
      <c r="H416" s="481"/>
      <c r="Q416" s="364"/>
      <c r="U416"/>
      <c r="V416"/>
      <c r="AB416"/>
    </row>
    <row r="417" spans="1:28" ht="13.5">
      <c r="A417" s="473"/>
      <c r="C417" s="474" t="s">
        <v>143</v>
      </c>
      <c r="D417" s="474"/>
      <c r="E417" s="474"/>
      <c r="F417" s="467"/>
      <c r="G417" s="467"/>
      <c r="H417" s="481"/>
      <c r="Q417" s="364"/>
      <c r="U417"/>
      <c r="V417"/>
      <c r="AB417"/>
    </row>
    <row r="418" spans="1:28" ht="13.5">
      <c r="A418" s="473"/>
      <c r="C418" s="474" t="s">
        <v>144</v>
      </c>
      <c r="D418" s="474"/>
      <c r="E418" s="474"/>
      <c r="F418" s="467"/>
      <c r="G418" s="467"/>
      <c r="H418" s="481"/>
      <c r="Q418" s="364"/>
      <c r="U418"/>
      <c r="V418"/>
      <c r="AB418"/>
    </row>
    <row r="419" spans="1:28" ht="13.5">
      <c r="A419" s="473"/>
      <c r="C419" s="474" t="s">
        <v>145</v>
      </c>
      <c r="D419" s="474"/>
      <c r="E419" s="474"/>
      <c r="F419" s="467"/>
      <c r="G419" s="467"/>
      <c r="H419" s="481"/>
      <c r="Q419" s="364"/>
      <c r="U419"/>
      <c r="V419"/>
      <c r="AB419"/>
    </row>
    <row r="420" spans="1:28" ht="13.5">
      <c r="A420" s="473"/>
      <c r="B420" s="474"/>
      <c r="C420" s="474" t="s">
        <v>146</v>
      </c>
      <c r="D420" s="474"/>
      <c r="E420" s="474"/>
      <c r="F420" s="467"/>
      <c r="G420" s="467"/>
      <c r="H420" s="481"/>
      <c r="Q420" s="364"/>
      <c r="U420"/>
      <c r="V420"/>
      <c r="AB420"/>
    </row>
    <row r="421" spans="1:28" ht="13.5">
      <c r="A421" s="473"/>
      <c r="B421" s="474"/>
      <c r="C421" s="474"/>
      <c r="D421" s="475">
        <v>0</v>
      </c>
      <c r="E421" s="474" t="s">
        <v>533</v>
      </c>
      <c r="F421" s="476">
        <v>0</v>
      </c>
      <c r="G421" s="190">
        <f>D421*F421</f>
        <v>0</v>
      </c>
      <c r="H421" s="468">
        <f>+D421*F421</f>
        <v>0</v>
      </c>
      <c r="Q421" s="364"/>
      <c r="U421"/>
      <c r="V421"/>
      <c r="AB421"/>
    </row>
    <row r="422" spans="1:28" ht="13.5">
      <c r="A422" s="473" t="s">
        <v>95</v>
      </c>
      <c r="C422" s="474" t="s">
        <v>147</v>
      </c>
      <c r="D422" s="474"/>
      <c r="E422" s="474"/>
      <c r="F422" s="467"/>
      <c r="G422" s="467"/>
      <c r="H422" s="481"/>
      <c r="Q422" s="364"/>
      <c r="U422"/>
      <c r="V422"/>
      <c r="AB422"/>
    </row>
    <row r="423" spans="1:28" ht="13.5">
      <c r="A423" s="473"/>
      <c r="C423" s="474" t="s">
        <v>148</v>
      </c>
      <c r="D423" s="474"/>
      <c r="E423" s="474"/>
      <c r="F423" s="467"/>
      <c r="G423" s="467"/>
      <c r="H423" s="481"/>
      <c r="Q423" s="364"/>
      <c r="U423"/>
      <c r="V423"/>
      <c r="AB423"/>
    </row>
    <row r="424" spans="1:28" ht="13.5">
      <c r="A424" s="473"/>
      <c r="B424" s="474"/>
      <c r="C424" s="474"/>
      <c r="D424" s="474"/>
      <c r="E424" s="474"/>
      <c r="F424" s="467"/>
      <c r="G424" s="467"/>
      <c r="H424" s="481"/>
      <c r="Q424" s="364"/>
      <c r="U424"/>
      <c r="V424"/>
      <c r="AB424"/>
    </row>
    <row r="425" spans="1:28" ht="13.5">
      <c r="A425" s="473"/>
      <c r="B425" s="474"/>
      <c r="C425" s="474"/>
      <c r="D425" s="475">
        <f>+D398</f>
        <v>378</v>
      </c>
      <c r="E425" s="474" t="s">
        <v>78</v>
      </c>
      <c r="F425" s="476">
        <v>0</v>
      </c>
      <c r="G425" s="190">
        <f>D425*F425</f>
        <v>0</v>
      </c>
      <c r="H425" s="468">
        <f>+D425*F425</f>
        <v>0</v>
      </c>
      <c r="Q425" s="364"/>
      <c r="U425"/>
      <c r="V425"/>
      <c r="AB425"/>
    </row>
    <row r="426" spans="1:28" ht="9.75" customHeight="1">
      <c r="A426" s="473"/>
      <c r="B426" s="474"/>
      <c r="C426" s="474"/>
      <c r="D426" s="475"/>
      <c r="E426" s="474"/>
      <c r="F426" s="476"/>
      <c r="G426" s="467"/>
      <c r="H426" s="468"/>
      <c r="Q426" s="364"/>
      <c r="U426"/>
      <c r="V426"/>
      <c r="AB426"/>
    </row>
    <row r="427" spans="1:28" ht="13.5">
      <c r="A427" s="473" t="s">
        <v>99</v>
      </c>
      <c r="B427" s="474"/>
      <c r="C427" s="474" t="s">
        <v>125</v>
      </c>
      <c r="D427" s="474"/>
      <c r="E427" s="474"/>
      <c r="F427" s="467"/>
      <c r="G427" s="467"/>
      <c r="H427" s="481"/>
      <c r="Q427" s="364"/>
      <c r="U427"/>
      <c r="V427"/>
      <c r="AB427"/>
    </row>
    <row r="428" spans="1:28" ht="13.5">
      <c r="A428" s="473"/>
      <c r="B428" s="474"/>
      <c r="C428" s="474" t="s">
        <v>126</v>
      </c>
      <c r="D428" s="474"/>
      <c r="E428" s="474"/>
      <c r="F428" s="467"/>
      <c r="G428" s="467"/>
      <c r="H428" s="481"/>
      <c r="Q428" s="364"/>
      <c r="U428"/>
      <c r="V428"/>
      <c r="AB428"/>
    </row>
    <row r="429" spans="1:28" ht="13.5">
      <c r="A429" s="473"/>
      <c r="B429" s="474"/>
      <c r="C429" s="474" t="s">
        <v>149</v>
      </c>
      <c r="D429" s="474"/>
      <c r="E429" s="474"/>
      <c r="F429" s="467"/>
      <c r="G429" s="467"/>
      <c r="H429" s="481"/>
      <c r="Q429" s="364"/>
      <c r="U429"/>
      <c r="V429"/>
      <c r="AB429"/>
    </row>
    <row r="430" spans="1:28" ht="13.5">
      <c r="A430" s="473"/>
      <c r="B430" s="474"/>
      <c r="C430" s="474" t="s">
        <v>150</v>
      </c>
      <c r="D430" s="474"/>
      <c r="E430" s="474"/>
      <c r="F430" s="467"/>
      <c r="G430" s="467"/>
      <c r="H430" s="481"/>
      <c r="Q430" s="364"/>
      <c r="U430"/>
      <c r="V430"/>
      <c r="AB430"/>
    </row>
    <row r="431" spans="1:28" ht="13.5">
      <c r="A431" s="473"/>
      <c r="B431" s="509"/>
      <c r="C431" s="452">
        <f>SUM(G398:G427)</f>
        <v>0</v>
      </c>
      <c r="D431" s="474"/>
      <c r="E431" s="474"/>
      <c r="F431" s="467"/>
      <c r="G431" s="467"/>
      <c r="H431" s="481"/>
      <c r="Q431" s="364"/>
      <c r="U431"/>
      <c r="V431"/>
      <c r="AB431"/>
    </row>
    <row r="432" spans="1:28" ht="13.5">
      <c r="A432" s="490"/>
      <c r="B432" s="491"/>
      <c r="C432" s="491" t="s">
        <v>127</v>
      </c>
      <c r="D432" s="492"/>
      <c r="E432" s="491"/>
      <c r="F432" s="493"/>
      <c r="G432" s="494"/>
      <c r="H432" s="495">
        <f>+B431*0.02</f>
        <v>0</v>
      </c>
      <c r="Q432" s="364"/>
      <c r="U432"/>
      <c r="V432"/>
      <c r="AB432"/>
    </row>
    <row r="433" spans="1:28" ht="13.5">
      <c r="A433" s="473"/>
      <c r="B433" s="474"/>
      <c r="C433" s="474"/>
      <c r="D433" s="478"/>
      <c r="E433" s="474"/>
      <c r="F433" s="467"/>
      <c r="G433" s="467"/>
      <c r="H433" s="468"/>
      <c r="Q433" s="364"/>
      <c r="U433"/>
      <c r="V433"/>
      <c r="AB433"/>
    </row>
    <row r="434" spans="1:28" ht="13.5">
      <c r="A434" s="473"/>
      <c r="C434" s="473" t="s">
        <v>128</v>
      </c>
      <c r="D434" s="498"/>
      <c r="E434" s="473"/>
      <c r="F434" s="499"/>
      <c r="G434" s="499">
        <f>SUM(G396:G433)</f>
        <v>0</v>
      </c>
      <c r="H434" s="500">
        <f>SUM(H397:H433)</f>
        <v>0</v>
      </c>
      <c r="Q434" s="364"/>
      <c r="U434"/>
      <c r="V434"/>
      <c r="AB434"/>
    </row>
    <row r="435" spans="1:28" ht="14.25" thickBot="1">
      <c r="A435" s="501"/>
      <c r="B435" s="502"/>
      <c r="C435" s="502"/>
      <c r="D435" s="502"/>
      <c r="E435" s="502"/>
      <c r="F435" s="503"/>
      <c r="G435" s="503"/>
      <c r="H435" s="504"/>
      <c r="Q435" s="364"/>
      <c r="U435"/>
      <c r="V435"/>
      <c r="AB435"/>
    </row>
    <row r="436" spans="1:28" ht="16.5" thickTop="1">
      <c r="A436" s="510"/>
      <c r="B436" s="511"/>
      <c r="C436" s="474"/>
      <c r="D436" s="511"/>
      <c r="E436" s="511"/>
      <c r="F436" s="512"/>
      <c r="G436" s="512"/>
      <c r="H436" s="513"/>
      <c r="Q436" s="364"/>
      <c r="U436"/>
      <c r="V436"/>
      <c r="AB436"/>
    </row>
    <row r="437" spans="1:28" ht="15">
      <c r="A437" s="465" t="s">
        <v>151</v>
      </c>
      <c r="B437" s="465" t="s">
        <v>152</v>
      </c>
      <c r="C437" s="474"/>
      <c r="D437" s="466"/>
      <c r="E437" s="474"/>
      <c r="F437" s="467"/>
      <c r="G437" s="467"/>
      <c r="H437" s="514"/>
      <c r="Q437" s="364"/>
      <c r="U437"/>
      <c r="V437"/>
      <c r="AB437"/>
    </row>
    <row r="438" spans="1:28" ht="13.5">
      <c r="A438" s="473"/>
      <c r="B438" s="474"/>
      <c r="C438" s="474"/>
      <c r="D438" s="474"/>
      <c r="E438" s="474"/>
      <c r="F438" s="467"/>
      <c r="G438" s="467"/>
      <c r="H438" s="514"/>
      <c r="Q438" s="364"/>
      <c r="U438"/>
      <c r="V438"/>
      <c r="AB438"/>
    </row>
    <row r="439" spans="1:28" ht="13.5">
      <c r="A439" s="473" t="s">
        <v>73</v>
      </c>
      <c r="B439" s="474"/>
      <c r="C439" s="474" t="s">
        <v>153</v>
      </c>
      <c r="D439" s="474"/>
      <c r="E439" s="474"/>
      <c r="F439" s="467"/>
      <c r="G439" s="467"/>
      <c r="H439" s="481"/>
      <c r="Q439" s="364"/>
      <c r="U439"/>
      <c r="V439"/>
      <c r="AB439"/>
    </row>
    <row r="440" spans="1:28" ht="13.5">
      <c r="A440" s="473"/>
      <c r="B440" s="474"/>
      <c r="C440" s="474"/>
      <c r="D440" s="474"/>
      <c r="E440" s="474"/>
      <c r="F440" s="467"/>
      <c r="G440" s="467"/>
      <c r="H440" s="481"/>
      <c r="Q440" s="364"/>
      <c r="U440"/>
      <c r="V440"/>
      <c r="AB440"/>
    </row>
    <row r="441" spans="1:28" ht="13.5">
      <c r="A441" s="473"/>
      <c r="B441" s="474"/>
      <c r="C441" s="474" t="s">
        <v>78</v>
      </c>
      <c r="D441" s="475">
        <v>0</v>
      </c>
      <c r="E441" s="474"/>
      <c r="F441" s="476">
        <v>0</v>
      </c>
      <c r="G441" s="190">
        <f>D441*F441</f>
        <v>0</v>
      </c>
      <c r="H441" s="468">
        <f>+D441*F441</f>
        <v>0</v>
      </c>
      <c r="Q441" s="364"/>
      <c r="U441"/>
      <c r="V441"/>
      <c r="AB441"/>
    </row>
    <row r="442" spans="1:28" ht="13.5">
      <c r="A442" s="473"/>
      <c r="B442" s="474"/>
      <c r="C442" s="474"/>
      <c r="D442" s="475"/>
      <c r="E442" s="474"/>
      <c r="F442" s="476"/>
      <c r="G442" s="190"/>
      <c r="H442" s="468"/>
      <c r="Q442" s="364"/>
      <c r="U442"/>
      <c r="V442"/>
      <c r="AB442"/>
    </row>
    <row r="443" spans="1:28" ht="13.5">
      <c r="A443" s="473" t="s">
        <v>79</v>
      </c>
      <c r="B443" s="474"/>
      <c r="C443" s="474" t="s">
        <v>154</v>
      </c>
      <c r="D443" s="474"/>
      <c r="E443" s="474"/>
      <c r="F443" s="467"/>
      <c r="G443" s="467"/>
      <c r="H443" s="481"/>
      <c r="Q443" s="364"/>
      <c r="U443"/>
      <c r="V443"/>
      <c r="AB443"/>
    </row>
    <row r="444" spans="1:28" ht="13.5">
      <c r="A444" s="473"/>
      <c r="B444" s="474"/>
      <c r="C444" s="474"/>
      <c r="D444" s="474"/>
      <c r="E444" s="474"/>
      <c r="F444" s="467"/>
      <c r="G444" s="467"/>
      <c r="H444" s="481"/>
      <c r="Q444" s="364"/>
      <c r="U444"/>
      <c r="V444"/>
      <c r="AB444"/>
    </row>
    <row r="445" spans="1:28" ht="13.5">
      <c r="A445" s="473"/>
      <c r="C445" s="474" t="s">
        <v>78</v>
      </c>
      <c r="D445" s="475">
        <v>195</v>
      </c>
      <c r="E445" s="474" t="s">
        <v>78</v>
      </c>
      <c r="F445" s="476">
        <v>0</v>
      </c>
      <c r="G445" s="190">
        <f>D445*F445</f>
        <v>0</v>
      </c>
      <c r="H445" s="468">
        <f>+D445*F445</f>
        <v>0</v>
      </c>
      <c r="Q445" s="364"/>
      <c r="U445"/>
      <c r="V445"/>
      <c r="AB445"/>
    </row>
    <row r="446" spans="1:28" ht="13.5">
      <c r="A446" s="473"/>
      <c r="B446" s="474"/>
      <c r="C446" s="474"/>
      <c r="D446" s="478"/>
      <c r="E446" s="474"/>
      <c r="F446" s="467"/>
      <c r="G446" s="467"/>
      <c r="H446" s="468"/>
      <c r="Q446" s="364"/>
      <c r="U446"/>
      <c r="V446"/>
      <c r="AB446"/>
    </row>
    <row r="447" spans="1:28" ht="13.5">
      <c r="A447" s="473" t="s">
        <v>84</v>
      </c>
      <c r="B447" s="474"/>
      <c r="C447" s="474" t="s">
        <v>155</v>
      </c>
      <c r="D447" s="474"/>
      <c r="E447" s="474"/>
      <c r="F447" s="467"/>
      <c r="G447" s="467"/>
      <c r="H447" s="481"/>
      <c r="Q447" s="364"/>
      <c r="U447"/>
      <c r="V447"/>
      <c r="AB447"/>
    </row>
    <row r="448" spans="1:28" ht="13.5">
      <c r="A448" s="473"/>
      <c r="B448" s="474"/>
      <c r="C448" s="474"/>
      <c r="D448" s="474"/>
      <c r="E448" s="474"/>
      <c r="F448" s="467"/>
      <c r="G448" s="467"/>
      <c r="H448" s="481"/>
      <c r="Q448" s="364"/>
      <c r="U448"/>
      <c r="V448"/>
      <c r="AB448"/>
    </row>
    <row r="449" spans="1:28" ht="13.5">
      <c r="A449" s="473"/>
      <c r="B449" s="474"/>
      <c r="C449" s="474"/>
      <c r="D449" s="475">
        <v>26</v>
      </c>
      <c r="E449" s="474" t="s">
        <v>533</v>
      </c>
      <c r="F449" s="476">
        <v>0</v>
      </c>
      <c r="G449" s="190">
        <f>D449*F449</f>
        <v>0</v>
      </c>
      <c r="H449" s="468">
        <f>+D449*F449</f>
        <v>0</v>
      </c>
      <c r="Q449" s="364"/>
      <c r="U449"/>
      <c r="V449"/>
      <c r="AB449"/>
    </row>
    <row r="450" spans="1:28" ht="13.5">
      <c r="A450" s="473"/>
      <c r="B450" s="474"/>
      <c r="C450" s="474"/>
      <c r="D450" s="475"/>
      <c r="E450" s="474"/>
      <c r="F450" s="476"/>
      <c r="G450" s="467"/>
      <c r="H450" s="468"/>
      <c r="Q450" s="364"/>
      <c r="U450"/>
      <c r="V450"/>
      <c r="AB450"/>
    </row>
    <row r="451" spans="1:28" ht="13.5">
      <c r="A451" s="473" t="s">
        <v>89</v>
      </c>
      <c r="B451" s="474"/>
      <c r="C451" s="474" t="s">
        <v>156</v>
      </c>
      <c r="D451" s="474"/>
      <c r="E451" s="474"/>
      <c r="F451" s="467"/>
      <c r="G451" s="467"/>
      <c r="H451" s="481"/>
      <c r="Q451" s="364"/>
      <c r="U451"/>
      <c r="V451"/>
      <c r="AB451"/>
    </row>
    <row r="452" spans="1:28" ht="13.5">
      <c r="A452" s="473"/>
      <c r="B452" s="474"/>
      <c r="C452" s="474"/>
      <c r="D452" s="474"/>
      <c r="E452" s="474"/>
      <c r="F452" s="467"/>
      <c r="G452" s="467"/>
      <c r="H452" s="481"/>
      <c r="Q452" s="364"/>
      <c r="U452"/>
      <c r="V452"/>
      <c r="AB452"/>
    </row>
    <row r="453" spans="1:28" ht="13.5">
      <c r="A453" s="473"/>
      <c r="B453" s="474"/>
      <c r="C453" s="474"/>
      <c r="D453" s="475">
        <v>10</v>
      </c>
      <c r="E453" s="474" t="s">
        <v>533</v>
      </c>
      <c r="F453" s="476">
        <v>0</v>
      </c>
      <c r="G453" s="190">
        <f>D453*F453</f>
        <v>0</v>
      </c>
      <c r="H453" s="468">
        <f>+D453*F453</f>
        <v>0</v>
      </c>
      <c r="Q453" s="364"/>
      <c r="U453"/>
      <c r="V453"/>
      <c r="AB453"/>
    </row>
    <row r="454" spans="1:28" ht="13.5">
      <c r="A454" s="473"/>
      <c r="B454" s="474"/>
      <c r="C454" s="474"/>
      <c r="D454" s="475"/>
      <c r="E454" s="474"/>
      <c r="F454" s="476"/>
      <c r="G454" s="467"/>
      <c r="H454" s="468"/>
      <c r="Q454" s="364"/>
      <c r="U454"/>
      <c r="V454"/>
      <c r="AB454"/>
    </row>
    <row r="455" spans="1:28" ht="13.5">
      <c r="A455" s="473" t="s">
        <v>95</v>
      </c>
      <c r="B455" s="474"/>
      <c r="C455" s="474" t="s">
        <v>157</v>
      </c>
      <c r="D455" s="474"/>
      <c r="E455" s="474"/>
      <c r="F455" s="467"/>
      <c r="G455" s="467"/>
      <c r="H455" s="481"/>
      <c r="Q455" s="364"/>
      <c r="U455"/>
      <c r="V455"/>
      <c r="AB455"/>
    </row>
    <row r="456" spans="1:28" ht="13.5">
      <c r="A456" s="473"/>
      <c r="B456" s="474"/>
      <c r="C456" s="474" t="s">
        <v>158</v>
      </c>
      <c r="D456" s="474"/>
      <c r="E456" s="474"/>
      <c r="F456" s="467"/>
      <c r="G456" s="467"/>
      <c r="H456" s="481"/>
      <c r="Q456" s="364"/>
      <c r="U456"/>
      <c r="V456"/>
      <c r="AB456"/>
    </row>
    <row r="457" spans="1:28" ht="13.5">
      <c r="A457" s="473"/>
      <c r="B457" s="474"/>
      <c r="C457" s="474"/>
      <c r="D457" s="474"/>
      <c r="E457" s="474"/>
      <c r="F457" s="467"/>
      <c r="G457" s="467"/>
      <c r="H457" s="481"/>
      <c r="Q457" s="364"/>
      <c r="U457"/>
      <c r="V457"/>
      <c r="AB457"/>
    </row>
    <row r="458" spans="1:28" ht="13.5">
      <c r="A458" s="473"/>
      <c r="B458" s="474"/>
      <c r="C458" s="474"/>
      <c r="D458" s="475">
        <v>0</v>
      </c>
      <c r="E458" s="474"/>
      <c r="F458" s="476">
        <v>0</v>
      </c>
      <c r="G458" s="190">
        <f>D458*F458</f>
        <v>0</v>
      </c>
      <c r="H458" s="468">
        <f>+D458*F458</f>
        <v>0</v>
      </c>
      <c r="Q458" s="364"/>
      <c r="U458"/>
      <c r="V458"/>
      <c r="AB458"/>
    </row>
    <row r="459" spans="1:28" ht="13.5">
      <c r="A459" s="473"/>
      <c r="B459" s="474"/>
      <c r="C459" s="474"/>
      <c r="D459" s="475"/>
      <c r="E459" s="474"/>
      <c r="F459" s="476"/>
      <c r="G459" s="467"/>
      <c r="H459" s="468"/>
      <c r="Q459" s="364"/>
      <c r="U459"/>
      <c r="V459"/>
      <c r="AB459"/>
    </row>
    <row r="460" spans="1:28" ht="13.5">
      <c r="A460" s="473" t="s">
        <v>99</v>
      </c>
      <c r="B460" s="474"/>
      <c r="C460" s="474" t="s">
        <v>159</v>
      </c>
      <c r="D460" s="474"/>
      <c r="E460" s="474"/>
      <c r="F460" s="467"/>
      <c r="G460" s="467"/>
      <c r="H460" s="481"/>
      <c r="Q460" s="364"/>
      <c r="U460"/>
      <c r="V460"/>
      <c r="AB460"/>
    </row>
    <row r="461" spans="1:28" ht="13.5">
      <c r="A461" s="473"/>
      <c r="B461" s="474"/>
      <c r="C461" s="474"/>
      <c r="D461" s="474"/>
      <c r="E461" s="474"/>
      <c r="F461" s="467"/>
      <c r="G461" s="467"/>
      <c r="H461" s="481"/>
      <c r="Q461" s="364"/>
      <c r="U461"/>
      <c r="V461"/>
      <c r="AB461"/>
    </row>
    <row r="462" spans="1:28" ht="13.5">
      <c r="A462" s="473"/>
      <c r="B462" s="474"/>
      <c r="C462" s="474"/>
      <c r="D462" s="475">
        <v>16</v>
      </c>
      <c r="E462" s="474" t="s">
        <v>533</v>
      </c>
      <c r="F462" s="476">
        <v>0</v>
      </c>
      <c r="G462" s="190">
        <f>D462*F462</f>
        <v>0</v>
      </c>
      <c r="H462" s="468">
        <f>+D462*F462</f>
        <v>0</v>
      </c>
      <c r="Q462" s="364"/>
      <c r="U462"/>
      <c r="V462"/>
      <c r="AB462"/>
    </row>
    <row r="463" spans="1:28" ht="13.5">
      <c r="A463" s="473"/>
      <c r="B463" s="474"/>
      <c r="C463" s="474"/>
      <c r="D463" s="475"/>
      <c r="E463" s="474"/>
      <c r="F463" s="476"/>
      <c r="G463" s="467"/>
      <c r="H463" s="468"/>
      <c r="Q463" s="364"/>
      <c r="U463"/>
      <c r="V463"/>
      <c r="AB463"/>
    </row>
    <row r="464" spans="1:28" ht="13.5">
      <c r="A464" s="473" t="s">
        <v>105</v>
      </c>
      <c r="B464" s="474"/>
      <c r="C464" s="474" t="s">
        <v>160</v>
      </c>
      <c r="D464" s="474"/>
      <c r="E464" s="474"/>
      <c r="F464" s="467"/>
      <c r="G464" s="467"/>
      <c r="H464" s="481"/>
      <c r="Q464" s="364"/>
      <c r="U464"/>
      <c r="V464"/>
      <c r="AB464"/>
    </row>
    <row r="465" spans="1:28" ht="13.5">
      <c r="A465" s="473"/>
      <c r="B465" s="474"/>
      <c r="C465" s="474"/>
      <c r="D465" s="474"/>
      <c r="E465" s="474"/>
      <c r="F465" s="467"/>
      <c r="G465" s="467"/>
      <c r="H465" s="481"/>
      <c r="Q465" s="364"/>
      <c r="U465"/>
      <c r="V465"/>
      <c r="AB465"/>
    </row>
    <row r="466" spans="1:28" ht="13.5">
      <c r="A466" s="473"/>
      <c r="B466" s="474"/>
      <c r="D466" s="475">
        <v>12</v>
      </c>
      <c r="E466" s="474" t="s">
        <v>533</v>
      </c>
      <c r="F466" s="476">
        <v>0</v>
      </c>
      <c r="G466" s="190">
        <f>D466*F466</f>
        <v>0</v>
      </c>
      <c r="H466" s="468">
        <f>+D466*F466</f>
        <v>0</v>
      </c>
      <c r="Q466" s="364"/>
      <c r="U466"/>
      <c r="V466"/>
      <c r="AB466"/>
    </row>
    <row r="467" spans="1:28" ht="13.5">
      <c r="A467" s="473"/>
      <c r="B467" s="474"/>
      <c r="C467" s="474"/>
      <c r="D467" s="475"/>
      <c r="E467" s="474"/>
      <c r="F467" s="476"/>
      <c r="G467" s="467"/>
      <c r="H467" s="468"/>
      <c r="Q467" s="364"/>
      <c r="U467"/>
      <c r="V467"/>
      <c r="AB467"/>
    </row>
    <row r="468" spans="1:28" ht="13.5">
      <c r="A468" s="473" t="s">
        <v>108</v>
      </c>
      <c r="B468" s="474"/>
      <c r="C468" s="474" t="s">
        <v>161</v>
      </c>
      <c r="D468" s="474"/>
      <c r="E468" s="474"/>
      <c r="F468" s="467"/>
      <c r="G468" s="467"/>
      <c r="H468" s="481"/>
      <c r="Q468" s="364"/>
      <c r="U468"/>
      <c r="V468"/>
      <c r="AB468"/>
    </row>
    <row r="469" spans="1:28" ht="6.75" customHeight="1">
      <c r="A469" s="473"/>
      <c r="B469" s="474"/>
      <c r="C469" s="474"/>
      <c r="D469" s="474"/>
      <c r="E469" s="474"/>
      <c r="F469" s="467"/>
      <c r="G469" s="467"/>
      <c r="H469" s="481"/>
      <c r="Q469" s="364"/>
      <c r="U469"/>
      <c r="V469"/>
      <c r="AB469"/>
    </row>
    <row r="470" spans="1:28" ht="13.5">
      <c r="A470" s="473"/>
      <c r="B470" s="474"/>
      <c r="D470" s="475">
        <v>11</v>
      </c>
      <c r="E470" s="474" t="s">
        <v>533</v>
      </c>
      <c r="F470" s="476">
        <v>0</v>
      </c>
      <c r="G470" s="190">
        <f>D470*F470</f>
        <v>0</v>
      </c>
      <c r="H470" s="468">
        <f>+D470*F470</f>
        <v>0</v>
      </c>
      <c r="Q470" s="364"/>
      <c r="U470"/>
      <c r="V470"/>
      <c r="AB470"/>
    </row>
    <row r="471" spans="1:28" ht="13.5">
      <c r="A471" s="473"/>
      <c r="B471" s="474"/>
      <c r="C471" s="474"/>
      <c r="D471" s="475"/>
      <c r="E471" s="474"/>
      <c r="F471" s="476"/>
      <c r="G471" s="467"/>
      <c r="H471" s="468"/>
      <c r="Q471" s="364"/>
      <c r="U471"/>
      <c r="V471"/>
      <c r="AB471"/>
    </row>
    <row r="472" spans="1:28" ht="13.5">
      <c r="A472" s="473" t="s">
        <v>111</v>
      </c>
      <c r="B472" s="474"/>
      <c r="C472" s="474" t="s">
        <v>162</v>
      </c>
      <c r="D472" s="474"/>
      <c r="E472" s="474"/>
      <c r="F472" s="467"/>
      <c r="G472" s="467"/>
      <c r="H472" s="481"/>
      <c r="Q472" s="364"/>
      <c r="U472"/>
      <c r="V472"/>
      <c r="AB472"/>
    </row>
    <row r="473" spans="1:28" ht="8.25" customHeight="1">
      <c r="A473" s="473"/>
      <c r="B473" s="474"/>
      <c r="C473" s="474"/>
      <c r="D473" s="474"/>
      <c r="E473" s="474"/>
      <c r="F473" s="467"/>
      <c r="G473" s="467"/>
      <c r="H473" s="481"/>
      <c r="Q473" s="364"/>
      <c r="U473"/>
      <c r="V473"/>
      <c r="AB473"/>
    </row>
    <row r="474" spans="1:28" ht="13.5">
      <c r="A474" s="473"/>
      <c r="B474" s="474"/>
      <c r="C474" s="474"/>
      <c r="D474" s="475">
        <v>10</v>
      </c>
      <c r="E474" s="474" t="s">
        <v>533</v>
      </c>
      <c r="F474" s="476">
        <v>0</v>
      </c>
      <c r="G474" s="190">
        <f>D474*F474</f>
        <v>0</v>
      </c>
      <c r="H474" s="468">
        <f>+D474*F474</f>
        <v>0</v>
      </c>
      <c r="Q474" s="364"/>
      <c r="U474"/>
      <c r="V474"/>
      <c r="AB474"/>
    </row>
    <row r="475" spans="1:28" ht="13.5">
      <c r="A475" s="473"/>
      <c r="B475" s="474"/>
      <c r="C475" s="474"/>
      <c r="D475" s="478"/>
      <c r="E475" s="474"/>
      <c r="F475" s="476"/>
      <c r="G475" s="467"/>
      <c r="H475" s="468"/>
      <c r="Q475" s="364"/>
      <c r="U475"/>
      <c r="V475"/>
      <c r="AB475"/>
    </row>
    <row r="476" spans="1:28" ht="13.5">
      <c r="A476" s="473" t="s">
        <v>114</v>
      </c>
      <c r="B476" s="474"/>
      <c r="C476" s="474" t="s">
        <v>163</v>
      </c>
      <c r="D476" s="474"/>
      <c r="E476" s="474"/>
      <c r="F476" s="467"/>
      <c r="G476" s="467"/>
      <c r="H476" s="481"/>
      <c r="Q476" s="364"/>
      <c r="U476"/>
      <c r="V476"/>
      <c r="AB476"/>
    </row>
    <row r="477" spans="1:28" ht="6.75" customHeight="1">
      <c r="A477" s="473"/>
      <c r="B477" s="474"/>
      <c r="C477" s="474"/>
      <c r="D477" s="474"/>
      <c r="E477" s="474"/>
      <c r="F477" s="467"/>
      <c r="G477" s="467"/>
      <c r="H477" s="481"/>
      <c r="Q477" s="364"/>
      <c r="U477"/>
      <c r="V477"/>
      <c r="AB477"/>
    </row>
    <row r="478" spans="1:28" ht="13.5">
      <c r="A478" s="473"/>
      <c r="B478" s="474"/>
      <c r="C478" s="474"/>
      <c r="D478" s="475">
        <v>35</v>
      </c>
      <c r="E478" s="515" t="s">
        <v>533</v>
      </c>
      <c r="F478" s="476">
        <v>0</v>
      </c>
      <c r="G478" s="190">
        <f>D478*F478</f>
        <v>0</v>
      </c>
      <c r="H478" s="468">
        <f>+D478*F478</f>
        <v>0</v>
      </c>
      <c r="Q478" s="364"/>
      <c r="U478"/>
      <c r="V478"/>
      <c r="AB478"/>
    </row>
    <row r="479" spans="1:28" ht="13.5">
      <c r="A479" s="473"/>
      <c r="B479" s="474"/>
      <c r="C479" s="474"/>
      <c r="D479" s="478"/>
      <c r="E479" s="474"/>
      <c r="F479" s="476"/>
      <c r="G479" s="467"/>
      <c r="H479" s="468"/>
      <c r="Q479" s="364"/>
      <c r="U479"/>
      <c r="V479"/>
      <c r="AB479"/>
    </row>
    <row r="480" spans="1:28" ht="13.5">
      <c r="A480" s="473" t="s">
        <v>117</v>
      </c>
      <c r="B480" s="474"/>
      <c r="C480" s="474" t="s">
        <v>164</v>
      </c>
      <c r="D480" s="474"/>
      <c r="E480" s="474"/>
      <c r="F480" s="467"/>
      <c r="G480" s="467"/>
      <c r="H480" s="481"/>
      <c r="Q480" s="364"/>
      <c r="U480"/>
      <c r="V480"/>
      <c r="AB480"/>
    </row>
    <row r="481" spans="1:28" ht="7.5" customHeight="1">
      <c r="A481" s="473"/>
      <c r="B481" s="474"/>
      <c r="C481" s="474"/>
      <c r="D481" s="474"/>
      <c r="E481" s="474"/>
      <c r="F481" s="467"/>
      <c r="G481" s="467"/>
      <c r="H481" s="481"/>
      <c r="Q481" s="364"/>
      <c r="U481"/>
      <c r="V481"/>
      <c r="AB481"/>
    </row>
    <row r="482" spans="1:28" ht="13.5">
      <c r="A482" s="473"/>
      <c r="B482" s="474"/>
      <c r="C482" s="474"/>
      <c r="D482" s="475">
        <v>12</v>
      </c>
      <c r="E482" s="515" t="s">
        <v>533</v>
      </c>
      <c r="F482" s="476">
        <v>0</v>
      </c>
      <c r="G482" s="190">
        <f>D482*F482</f>
        <v>0</v>
      </c>
      <c r="H482" s="468">
        <f>+D482*F482</f>
        <v>0</v>
      </c>
      <c r="Q482" s="364"/>
      <c r="U482"/>
      <c r="V482"/>
      <c r="AB482"/>
    </row>
    <row r="483" spans="1:28" ht="13.5">
      <c r="A483" s="473"/>
      <c r="B483" s="474"/>
      <c r="C483" s="474"/>
      <c r="D483" s="474"/>
      <c r="E483" s="474"/>
      <c r="F483" s="467"/>
      <c r="G483" s="467"/>
      <c r="H483" s="481"/>
      <c r="Q483" s="364"/>
      <c r="U483"/>
      <c r="V483"/>
      <c r="AB483"/>
    </row>
    <row r="484" spans="1:28" ht="13.5">
      <c r="A484" s="473" t="s">
        <v>121</v>
      </c>
      <c r="B484" s="474"/>
      <c r="C484" s="474" t="s">
        <v>165</v>
      </c>
      <c r="D484" s="474"/>
      <c r="E484" s="474"/>
      <c r="F484" s="467"/>
      <c r="G484" s="467"/>
      <c r="H484" s="481"/>
      <c r="Q484" s="364"/>
      <c r="U484"/>
      <c r="V484"/>
      <c r="AB484"/>
    </row>
    <row r="485" spans="1:28" ht="13.5">
      <c r="A485" s="473"/>
      <c r="B485" s="474"/>
      <c r="C485" s="474"/>
      <c r="D485" s="475">
        <v>5</v>
      </c>
      <c r="E485" s="515" t="s">
        <v>533</v>
      </c>
      <c r="F485" s="476">
        <v>0</v>
      </c>
      <c r="G485" s="190">
        <f>D485*F485</f>
        <v>0</v>
      </c>
      <c r="H485" s="468">
        <f>+D485*F485</f>
        <v>0</v>
      </c>
      <c r="Q485" s="364"/>
      <c r="U485"/>
      <c r="V485"/>
      <c r="AB485"/>
    </row>
    <row r="486" spans="1:28" ht="13.5">
      <c r="A486" s="473"/>
      <c r="B486" s="474"/>
      <c r="C486" s="474"/>
      <c r="D486" s="478"/>
      <c r="E486" s="474"/>
      <c r="F486" s="476"/>
      <c r="G486" s="467"/>
      <c r="H486" s="468"/>
      <c r="Q486" s="364"/>
      <c r="U486"/>
      <c r="V486"/>
      <c r="AB486"/>
    </row>
    <row r="487" spans="1:28" ht="13.5">
      <c r="A487" s="473" t="s">
        <v>124</v>
      </c>
      <c r="B487" s="474"/>
      <c r="C487" s="474" t="s">
        <v>166</v>
      </c>
      <c r="D487" s="474"/>
      <c r="E487" s="474"/>
      <c r="F487" s="467"/>
      <c r="G487" s="467"/>
      <c r="H487" s="481"/>
      <c r="Q487" s="364"/>
      <c r="U487"/>
      <c r="V487"/>
      <c r="AB487"/>
    </row>
    <row r="488" spans="1:28" ht="8.25" customHeight="1">
      <c r="A488" s="473"/>
      <c r="B488" s="474"/>
      <c r="C488" s="474"/>
      <c r="D488" s="474"/>
      <c r="E488" s="474"/>
      <c r="F488" s="467"/>
      <c r="G488" s="467"/>
      <c r="H488" s="481"/>
      <c r="Q488" s="364"/>
      <c r="U488"/>
      <c r="V488"/>
      <c r="AB488"/>
    </row>
    <row r="489" spans="1:28" ht="13.5">
      <c r="A489" s="473"/>
      <c r="B489" s="474"/>
      <c r="C489" s="474"/>
      <c r="D489" s="475">
        <v>11</v>
      </c>
      <c r="E489" s="515" t="s">
        <v>533</v>
      </c>
      <c r="F489" s="476">
        <v>0</v>
      </c>
      <c r="G489" s="190">
        <f>D489*F489</f>
        <v>0</v>
      </c>
      <c r="H489" s="468">
        <f>+D489*F489</f>
        <v>0</v>
      </c>
      <c r="Q489" s="364"/>
      <c r="U489"/>
      <c r="V489"/>
      <c r="AB489"/>
    </row>
    <row r="490" spans="1:28" ht="13.5">
      <c r="A490" s="473"/>
      <c r="B490" s="474"/>
      <c r="C490" s="474"/>
      <c r="D490" s="474"/>
      <c r="E490" s="474"/>
      <c r="F490" s="467"/>
      <c r="G490" s="467"/>
      <c r="H490" s="481"/>
      <c r="Q490" s="364"/>
      <c r="U490"/>
      <c r="V490"/>
      <c r="AB490"/>
    </row>
    <row r="491" spans="1:28" ht="13.5">
      <c r="A491" s="473" t="s">
        <v>167</v>
      </c>
      <c r="B491" s="474"/>
      <c r="C491" s="474" t="s">
        <v>168</v>
      </c>
      <c r="D491" s="474"/>
      <c r="E491" s="474"/>
      <c r="F491" s="467"/>
      <c r="G491" s="467"/>
      <c r="H491" s="481"/>
      <c r="Q491" s="364"/>
      <c r="U491"/>
      <c r="V491"/>
      <c r="AB491"/>
    </row>
    <row r="492" spans="1:28" ht="13.5">
      <c r="A492" s="473"/>
      <c r="B492" s="474"/>
      <c r="C492" s="474"/>
      <c r="D492" s="475">
        <v>8</v>
      </c>
      <c r="E492" s="515" t="s">
        <v>533</v>
      </c>
      <c r="F492" s="476">
        <v>0</v>
      </c>
      <c r="G492" s="190">
        <f>D492*F492</f>
        <v>0</v>
      </c>
      <c r="H492" s="468">
        <f>+D492*F492</f>
        <v>0</v>
      </c>
      <c r="Q492" s="364"/>
      <c r="U492"/>
      <c r="V492"/>
      <c r="AB492"/>
    </row>
    <row r="493" spans="1:28" ht="13.5">
      <c r="A493" s="473"/>
      <c r="B493" s="474"/>
      <c r="C493" s="474"/>
      <c r="D493" s="474"/>
      <c r="E493" s="474"/>
      <c r="F493" s="467"/>
      <c r="G493" s="467"/>
      <c r="H493" s="481"/>
      <c r="Q493" s="364"/>
      <c r="U493"/>
      <c r="V493"/>
      <c r="AB493"/>
    </row>
    <row r="494" spans="1:28" ht="13.5">
      <c r="A494" s="473" t="s">
        <v>169</v>
      </c>
      <c r="B494" s="474"/>
      <c r="C494" s="474" t="s">
        <v>170</v>
      </c>
      <c r="D494" s="474"/>
      <c r="E494" s="515"/>
      <c r="F494" s="467"/>
      <c r="G494" s="467"/>
      <c r="H494" s="481"/>
      <c r="Q494" s="364"/>
      <c r="U494"/>
      <c r="V494"/>
      <c r="AB494"/>
    </row>
    <row r="495" spans="1:28" ht="13.5">
      <c r="A495" s="473"/>
      <c r="B495" s="474"/>
      <c r="C495" s="474"/>
      <c r="D495" s="475">
        <v>8</v>
      </c>
      <c r="E495" s="515" t="s">
        <v>533</v>
      </c>
      <c r="F495" s="476">
        <v>0</v>
      </c>
      <c r="G495" s="190">
        <f>D495*F495</f>
        <v>0</v>
      </c>
      <c r="H495" s="468">
        <f>+D495*F495</f>
        <v>0</v>
      </c>
      <c r="Q495" s="364"/>
      <c r="U495"/>
      <c r="V495"/>
      <c r="AB495"/>
    </row>
    <row r="496" spans="1:28" ht="13.5">
      <c r="A496" s="473"/>
      <c r="B496" s="474"/>
      <c r="C496" s="474"/>
      <c r="D496" s="474"/>
      <c r="E496" s="474"/>
      <c r="F496" s="467"/>
      <c r="G496" s="467"/>
      <c r="H496" s="481"/>
      <c r="Q496" s="364"/>
      <c r="U496"/>
      <c r="V496"/>
      <c r="AB496"/>
    </row>
    <row r="497" spans="1:28" ht="13.5">
      <c r="A497" s="473" t="s">
        <v>171</v>
      </c>
      <c r="B497" s="474"/>
      <c r="C497" s="474" t="s">
        <v>172</v>
      </c>
      <c r="D497" s="474"/>
      <c r="E497" s="474"/>
      <c r="F497" s="467"/>
      <c r="G497" s="467"/>
      <c r="H497" s="481"/>
      <c r="Q497" s="364"/>
      <c r="U497"/>
      <c r="V497"/>
      <c r="AB497"/>
    </row>
    <row r="498" spans="1:28" ht="13.5">
      <c r="A498" s="473"/>
      <c r="B498" s="474"/>
      <c r="C498" s="474"/>
      <c r="D498" s="475">
        <v>6</v>
      </c>
      <c r="E498" s="515" t="s">
        <v>533</v>
      </c>
      <c r="F498" s="476">
        <v>0</v>
      </c>
      <c r="G498" s="190">
        <f>D498*F498</f>
        <v>0</v>
      </c>
      <c r="H498" s="468">
        <f>+D498*F498</f>
        <v>0</v>
      </c>
      <c r="Q498" s="364"/>
      <c r="U498"/>
      <c r="V498"/>
      <c r="AB498"/>
    </row>
    <row r="499" spans="1:28" ht="13.5">
      <c r="A499" s="473"/>
      <c r="B499" s="474"/>
      <c r="C499" s="474"/>
      <c r="D499" s="475"/>
      <c r="E499" s="474"/>
      <c r="F499" s="476"/>
      <c r="G499" s="467"/>
      <c r="H499" s="468"/>
      <c r="Q499" s="364"/>
      <c r="U499"/>
      <c r="V499"/>
      <c r="AB499"/>
    </row>
    <row r="500" spans="1:28" ht="13.5">
      <c r="A500" s="473" t="s">
        <v>173</v>
      </c>
      <c r="B500" s="474"/>
      <c r="C500" s="474" t="s">
        <v>174</v>
      </c>
      <c r="D500" s="474"/>
      <c r="E500" s="474"/>
      <c r="F500" s="467"/>
      <c r="G500" s="467"/>
      <c r="H500" s="481"/>
      <c r="Q500" s="364"/>
      <c r="U500"/>
      <c r="V500"/>
      <c r="AB500"/>
    </row>
    <row r="501" spans="1:28" ht="13.5">
      <c r="A501" s="473"/>
      <c r="B501" s="474"/>
      <c r="C501" s="474"/>
      <c r="D501" s="475">
        <v>42</v>
      </c>
      <c r="E501" s="515" t="s">
        <v>533</v>
      </c>
      <c r="F501" s="476">
        <v>0</v>
      </c>
      <c r="G501" s="190">
        <f>D501*F501</f>
        <v>0</v>
      </c>
      <c r="H501" s="468">
        <f>+D501*F501</f>
        <v>0</v>
      </c>
      <c r="Q501" s="364"/>
      <c r="U501"/>
      <c r="V501"/>
      <c r="AB501"/>
    </row>
    <row r="502" spans="1:28" ht="13.5">
      <c r="A502" s="473"/>
      <c r="B502" s="474"/>
      <c r="C502" s="474"/>
      <c r="D502" s="475"/>
      <c r="E502" s="474"/>
      <c r="F502" s="476"/>
      <c r="G502" s="467"/>
      <c r="H502" s="468"/>
      <c r="Q502" s="364"/>
      <c r="U502"/>
      <c r="V502"/>
      <c r="AB502"/>
    </row>
    <row r="503" spans="1:28" ht="13.5">
      <c r="A503" s="473" t="s">
        <v>175</v>
      </c>
      <c r="C503" s="474" t="s">
        <v>176</v>
      </c>
      <c r="D503" s="474"/>
      <c r="E503" s="474"/>
      <c r="F503" s="467"/>
      <c r="G503" s="467"/>
      <c r="H503" s="481"/>
      <c r="Q503" s="364"/>
      <c r="U503"/>
      <c r="V503"/>
      <c r="AB503"/>
    </row>
    <row r="504" spans="1:28" ht="13.5">
      <c r="A504" s="473"/>
      <c r="B504" s="474"/>
      <c r="C504" s="474"/>
      <c r="D504" s="474"/>
      <c r="E504" s="474"/>
      <c r="F504" s="467"/>
      <c r="H504" s="481"/>
      <c r="Q504" s="364"/>
      <c r="U504"/>
      <c r="V504"/>
      <c r="AB504"/>
    </row>
    <row r="505" spans="1:28" ht="13.5">
      <c r="A505" s="473"/>
      <c r="B505" s="474"/>
      <c r="C505" s="474"/>
      <c r="D505" s="475">
        <v>16</v>
      </c>
      <c r="E505" s="515" t="s">
        <v>533</v>
      </c>
      <c r="F505" s="476">
        <v>0</v>
      </c>
      <c r="G505" s="190">
        <f>D504*F504</f>
        <v>0</v>
      </c>
      <c r="H505" s="468">
        <f>+D505*F505</f>
        <v>0</v>
      </c>
      <c r="Q505" s="364"/>
      <c r="U505"/>
      <c r="V505"/>
      <c r="AB505"/>
    </row>
    <row r="506" spans="1:28" ht="8.25" customHeight="1">
      <c r="A506" s="473"/>
      <c r="B506" s="474"/>
      <c r="C506" s="474"/>
      <c r="D506" s="475"/>
      <c r="E506" s="474"/>
      <c r="F506" s="476"/>
      <c r="G506" s="467"/>
      <c r="H506" s="468"/>
      <c r="Q506" s="364"/>
      <c r="U506"/>
      <c r="V506"/>
      <c r="AB506"/>
    </row>
    <row r="507" spans="1:28" ht="13.5">
      <c r="A507" s="473" t="s">
        <v>177</v>
      </c>
      <c r="B507" s="474"/>
      <c r="C507" s="474" t="s">
        <v>178</v>
      </c>
      <c r="D507" s="474"/>
      <c r="E507" s="474"/>
      <c r="F507" s="467"/>
      <c r="G507" s="467"/>
      <c r="H507" s="481"/>
      <c r="Q507" s="364"/>
      <c r="U507"/>
      <c r="V507"/>
      <c r="AB507"/>
    </row>
    <row r="508" spans="1:28" ht="13.5">
      <c r="A508" s="473"/>
      <c r="B508" s="474"/>
      <c r="C508" s="474"/>
      <c r="D508" s="475">
        <v>19</v>
      </c>
      <c r="E508" s="515" t="s">
        <v>533</v>
      </c>
      <c r="F508" s="476">
        <v>0</v>
      </c>
      <c r="G508" s="190">
        <f>D507*F507</f>
        <v>0</v>
      </c>
      <c r="H508" s="468">
        <f>+D508*F508</f>
        <v>0</v>
      </c>
      <c r="Q508" s="364"/>
      <c r="U508"/>
      <c r="V508"/>
      <c r="AB508"/>
    </row>
    <row r="509" spans="1:28" ht="13.5">
      <c r="A509" s="473"/>
      <c r="B509" s="474"/>
      <c r="C509" s="474"/>
      <c r="D509" s="475"/>
      <c r="E509" s="474"/>
      <c r="F509" s="476"/>
      <c r="G509" s="467"/>
      <c r="H509" s="468"/>
      <c r="Q509" s="364"/>
      <c r="U509"/>
      <c r="V509"/>
      <c r="AB509"/>
    </row>
    <row r="510" spans="1:28" ht="13.5">
      <c r="A510" s="473" t="s">
        <v>179</v>
      </c>
      <c r="C510" s="474" t="s">
        <v>180</v>
      </c>
      <c r="D510" s="474"/>
      <c r="E510" s="474"/>
      <c r="F510" s="467"/>
      <c r="G510" s="467"/>
      <c r="H510" s="481"/>
      <c r="Q510" s="364"/>
      <c r="U510"/>
      <c r="V510"/>
      <c r="AB510"/>
    </row>
    <row r="511" spans="1:28" ht="13.5">
      <c r="A511" s="473"/>
      <c r="B511" s="474"/>
      <c r="C511" s="474"/>
      <c r="D511" s="475">
        <v>8</v>
      </c>
      <c r="E511" s="515" t="s">
        <v>533</v>
      </c>
      <c r="F511" s="476">
        <v>0</v>
      </c>
      <c r="G511" s="190">
        <f>D510*F510</f>
        <v>0</v>
      </c>
      <c r="H511" s="468">
        <f>+D511*F511</f>
        <v>0</v>
      </c>
      <c r="Q511" s="364"/>
      <c r="U511"/>
      <c r="V511"/>
      <c r="AB511"/>
    </row>
    <row r="512" spans="1:28" ht="13.5">
      <c r="A512" s="473"/>
      <c r="B512" s="474"/>
      <c r="C512" s="474"/>
      <c r="D512" s="475"/>
      <c r="E512" s="474"/>
      <c r="F512" s="476"/>
      <c r="G512" s="467"/>
      <c r="H512" s="468"/>
      <c r="Q512" s="364"/>
      <c r="U512"/>
      <c r="V512"/>
      <c r="AB512"/>
    </row>
    <row r="513" spans="1:28" ht="13.5">
      <c r="A513" s="473" t="s">
        <v>181</v>
      </c>
      <c r="B513" s="474"/>
      <c r="C513" s="474" t="s">
        <v>182</v>
      </c>
      <c r="D513" s="475">
        <v>16</v>
      </c>
      <c r="E513" s="515" t="s">
        <v>533</v>
      </c>
      <c r="F513" s="476">
        <v>0</v>
      </c>
      <c r="G513" s="190">
        <f>D512*F512</f>
        <v>0</v>
      </c>
      <c r="H513" s="481"/>
      <c r="Q513" s="364"/>
      <c r="U513"/>
      <c r="V513"/>
      <c r="AB513"/>
    </row>
    <row r="514" spans="1:28" ht="13.5">
      <c r="A514" s="473"/>
      <c r="B514" s="474"/>
      <c r="C514" s="474"/>
      <c r="D514" s="475"/>
      <c r="E514" s="515"/>
      <c r="F514" s="476"/>
      <c r="G514" s="190"/>
      <c r="H514" s="481"/>
      <c r="Q514" s="364"/>
      <c r="U514"/>
      <c r="V514"/>
      <c r="AB514"/>
    </row>
    <row r="515" spans="1:28" ht="13.5">
      <c r="A515" s="473" t="s">
        <v>183</v>
      </c>
      <c r="B515" s="474"/>
      <c r="C515" s="516" t="s">
        <v>184</v>
      </c>
      <c r="D515" s="475">
        <v>6</v>
      </c>
      <c r="E515" s="515" t="s">
        <v>533</v>
      </c>
      <c r="F515" s="476">
        <v>0</v>
      </c>
      <c r="G515" s="190">
        <f>D513*F513</f>
        <v>0</v>
      </c>
      <c r="H515" s="468">
        <f>+D515*F515</f>
        <v>0</v>
      </c>
      <c r="Q515" s="364"/>
      <c r="U515"/>
      <c r="V515"/>
      <c r="AB515"/>
    </row>
    <row r="516" spans="3:28" ht="12.75">
      <c r="C516" s="516" t="s">
        <v>185</v>
      </c>
      <c r="D516" s="475">
        <v>6</v>
      </c>
      <c r="E516" s="515" t="s">
        <v>533</v>
      </c>
      <c r="F516" s="517">
        <v>0</v>
      </c>
      <c r="G516" s="190">
        <f>D516*F516</f>
        <v>0</v>
      </c>
      <c r="H516" s="518">
        <f>+D516*F516</f>
        <v>0</v>
      </c>
      <c r="Q516" s="364"/>
      <c r="U516"/>
      <c r="V516"/>
      <c r="AB516"/>
    </row>
    <row r="517" spans="1:28" ht="13.5">
      <c r="A517" s="473"/>
      <c r="C517" s="516" t="s">
        <v>186</v>
      </c>
      <c r="D517" s="475">
        <v>6</v>
      </c>
      <c r="E517" s="515" t="s">
        <v>533</v>
      </c>
      <c r="F517" s="517">
        <v>0</v>
      </c>
      <c r="G517" s="190">
        <f>D516*F516</f>
        <v>0</v>
      </c>
      <c r="H517" s="518">
        <f>+D517*F517</f>
        <v>0</v>
      </c>
      <c r="Q517" s="364"/>
      <c r="U517"/>
      <c r="V517"/>
      <c r="AB517"/>
    </row>
    <row r="518" spans="1:28" ht="14.25" customHeight="1">
      <c r="A518" s="490"/>
      <c r="B518" s="519"/>
      <c r="C518" s="520" t="s">
        <v>187</v>
      </c>
      <c r="D518" s="521">
        <v>6</v>
      </c>
      <c r="E518" s="522" t="s">
        <v>533</v>
      </c>
      <c r="F518" s="523">
        <v>0</v>
      </c>
      <c r="G518" s="524">
        <f>D517*F517</f>
        <v>0</v>
      </c>
      <c r="H518" s="518">
        <f>+D518*F518</f>
        <v>0</v>
      </c>
      <c r="Q518" s="364"/>
      <c r="U518"/>
      <c r="V518"/>
      <c r="AB518"/>
    </row>
    <row r="519" spans="1:28" ht="14.25" customHeight="1">
      <c r="A519" s="473"/>
      <c r="C519" s="516"/>
      <c r="D519" s="475"/>
      <c r="E519" s="515"/>
      <c r="F519" s="517"/>
      <c r="G519" s="190"/>
      <c r="H519" s="518"/>
      <c r="Q519" s="364"/>
      <c r="U519"/>
      <c r="V519"/>
      <c r="AB519"/>
    </row>
    <row r="520" spans="1:28" ht="13.5">
      <c r="A520" s="473"/>
      <c r="C520" s="473" t="s">
        <v>128</v>
      </c>
      <c r="D520" s="498"/>
      <c r="E520" s="473"/>
      <c r="F520" s="499"/>
      <c r="G520" s="499">
        <f>SUM(G441:G518)</f>
        <v>0</v>
      </c>
      <c r="H520" s="500">
        <f>SUM(H483:H519)</f>
        <v>0</v>
      </c>
      <c r="Q520" s="364"/>
      <c r="U520"/>
      <c r="V520"/>
      <c r="AB520"/>
    </row>
    <row r="521" spans="1:28" ht="14.25" thickBot="1">
      <c r="A521" s="501"/>
      <c r="B521" s="501"/>
      <c r="C521" s="502"/>
      <c r="D521" s="502"/>
      <c r="E521" s="502"/>
      <c r="F521" s="503"/>
      <c r="G521" s="503"/>
      <c r="H521" s="500">
        <f>SUM(H437:H518)</f>
        <v>0</v>
      </c>
      <c r="Q521" s="364"/>
      <c r="U521"/>
      <c r="V521"/>
      <c r="AB521"/>
    </row>
    <row r="522" spans="1:28" ht="15" thickBot="1" thickTop="1">
      <c r="A522" s="473"/>
      <c r="B522" s="487"/>
      <c r="C522" s="474"/>
      <c r="D522" s="474"/>
      <c r="E522" s="474"/>
      <c r="F522" s="474"/>
      <c r="G522" s="474"/>
      <c r="H522" s="504"/>
      <c r="Q522" s="364"/>
      <c r="U522"/>
      <c r="V522"/>
      <c r="AB522"/>
    </row>
    <row r="523" spans="1:28" ht="14.25" thickTop="1">
      <c r="A523" s="473"/>
      <c r="B523" s="474"/>
      <c r="C523" s="474" t="s">
        <v>188</v>
      </c>
      <c r="D523" s="474"/>
      <c r="E523" s="474"/>
      <c r="F523" s="474"/>
      <c r="G523" s="467">
        <f>G389+G434+G520</f>
        <v>0</v>
      </c>
      <c r="Q523" s="364"/>
      <c r="U523"/>
      <c r="V523"/>
      <c r="AB523"/>
    </row>
    <row r="524" spans="1:28" ht="14.25" thickBot="1">
      <c r="A524" s="501"/>
      <c r="B524" s="502"/>
      <c r="C524" s="502"/>
      <c r="D524" s="502"/>
      <c r="E524" s="502"/>
      <c r="F524" s="502"/>
      <c r="G524" s="502"/>
      <c r="Q524" s="364"/>
      <c r="U524"/>
      <c r="V524"/>
      <c r="AB524"/>
    </row>
    <row r="525" spans="2:28" ht="13.5" thickTop="1">
      <c r="B525" s="487"/>
      <c r="C525" s="474"/>
      <c r="Q525" s="364"/>
      <c r="U525"/>
      <c r="V525"/>
      <c r="AB525"/>
    </row>
    <row r="526" spans="1:28" ht="13.5">
      <c r="A526" s="473"/>
      <c r="B526" s="474"/>
      <c r="C526" s="474"/>
      <c r="D526" s="474"/>
      <c r="E526" s="474"/>
      <c r="F526" s="474"/>
      <c r="G526" s="474"/>
      <c r="Q526" s="364"/>
      <c r="U526"/>
      <c r="V526"/>
      <c r="AB526"/>
    </row>
    <row r="533" spans="1:28" ht="15.75">
      <c r="A533" s="270" t="s">
        <v>454</v>
      </c>
      <c r="B533" s="271"/>
      <c r="C533" s="272"/>
      <c r="D533" s="273"/>
      <c r="E533" s="274"/>
      <c r="F533" s="273"/>
      <c r="G533" s="351"/>
      <c r="I533" s="410"/>
      <c r="P533"/>
      <c r="Q533"/>
      <c r="R533"/>
      <c r="S533"/>
      <c r="T533"/>
      <c r="U533"/>
      <c r="V533"/>
      <c r="AB533"/>
    </row>
    <row r="534" spans="1:28" ht="13.5">
      <c r="A534" s="165"/>
      <c r="B534" s="166"/>
      <c r="C534" s="167"/>
      <c r="D534" s="168"/>
      <c r="E534" s="171"/>
      <c r="F534" s="168"/>
      <c r="G534" s="324"/>
      <c r="I534" s="410"/>
      <c r="P534"/>
      <c r="Q534"/>
      <c r="R534"/>
      <c r="S534"/>
      <c r="T534"/>
      <c r="U534"/>
      <c r="V534"/>
      <c r="AB534"/>
    </row>
    <row r="535" spans="1:28" ht="12.75">
      <c r="A535" s="179"/>
      <c r="B535" s="166"/>
      <c r="C535" s="167"/>
      <c r="D535" s="168"/>
      <c r="E535" s="171"/>
      <c r="F535" s="168"/>
      <c r="G535" s="324"/>
      <c r="I535" s="410"/>
      <c r="P535"/>
      <c r="Q535"/>
      <c r="R535"/>
      <c r="S535"/>
      <c r="T535"/>
      <c r="U535"/>
      <c r="V535"/>
      <c r="AB535"/>
    </row>
    <row r="536" spans="1:28" ht="12.75">
      <c r="A536" s="179"/>
      <c r="B536" s="166"/>
      <c r="C536" s="167"/>
      <c r="D536" s="168"/>
      <c r="E536" s="171"/>
      <c r="F536" s="168"/>
      <c r="G536" s="324"/>
      <c r="I536" s="410"/>
      <c r="P536"/>
      <c r="Q536"/>
      <c r="R536"/>
      <c r="S536"/>
      <c r="T536"/>
      <c r="U536"/>
      <c r="V536"/>
      <c r="AB536"/>
    </row>
    <row r="537" spans="1:28" ht="14.25" thickBot="1">
      <c r="A537" s="165" t="s">
        <v>280</v>
      </c>
      <c r="B537" s="280"/>
      <c r="C537" s="281"/>
      <c r="D537" s="169"/>
      <c r="E537" s="196"/>
      <c r="F537" s="169"/>
      <c r="G537" s="283">
        <f>G24</f>
        <v>0</v>
      </c>
      <c r="I537" s="410"/>
      <c r="P537"/>
      <c r="Q537"/>
      <c r="R537"/>
      <c r="S537"/>
      <c r="T537"/>
      <c r="U537"/>
      <c r="V537"/>
      <c r="AB537"/>
    </row>
    <row r="538" spans="1:28" ht="12.75">
      <c r="A538" s="279"/>
      <c r="B538" s="280"/>
      <c r="C538" s="281"/>
      <c r="D538" s="169"/>
      <c r="E538" s="196"/>
      <c r="F538" s="169"/>
      <c r="G538" s="352"/>
      <c r="I538" s="410"/>
      <c r="P538"/>
      <c r="Q538"/>
      <c r="R538"/>
      <c r="S538"/>
      <c r="T538"/>
      <c r="U538"/>
      <c r="V538"/>
      <c r="AB538"/>
    </row>
    <row r="539" spans="1:28" ht="14.25" thickBot="1">
      <c r="A539" s="165" t="s">
        <v>302</v>
      </c>
      <c r="B539" s="280"/>
      <c r="C539" s="281"/>
      <c r="D539" s="169"/>
      <c r="E539" s="196"/>
      <c r="F539" s="169"/>
      <c r="G539" s="283">
        <f>G92</f>
        <v>0</v>
      </c>
      <c r="I539" s="410"/>
      <c r="P539"/>
      <c r="Q539"/>
      <c r="R539"/>
      <c r="S539"/>
      <c r="T539"/>
      <c r="U539"/>
      <c r="V539"/>
      <c r="AB539"/>
    </row>
    <row r="540" spans="1:28" ht="12.75">
      <c r="A540" s="279"/>
      <c r="B540" s="280"/>
      <c r="C540" s="281"/>
      <c r="D540" s="169"/>
      <c r="E540" s="196"/>
      <c r="F540" s="169"/>
      <c r="G540" s="352"/>
      <c r="I540" s="410"/>
      <c r="P540"/>
      <c r="Q540"/>
      <c r="R540"/>
      <c r="S540"/>
      <c r="T540"/>
      <c r="U540"/>
      <c r="V540"/>
      <c r="AB540"/>
    </row>
    <row r="541" spans="1:28" ht="14.25" thickBot="1">
      <c r="A541" s="373" t="s">
        <v>198</v>
      </c>
      <c r="B541" s="280"/>
      <c r="C541" s="281"/>
      <c r="D541" s="169"/>
      <c r="E541" s="196"/>
      <c r="F541" s="169"/>
      <c r="G541" s="283">
        <f>G272</f>
        <v>0</v>
      </c>
      <c r="I541" s="410"/>
      <c r="P541"/>
      <c r="Q541"/>
      <c r="R541"/>
      <c r="S541"/>
      <c r="T541"/>
      <c r="U541"/>
      <c r="V541"/>
      <c r="AB541"/>
    </row>
    <row r="542" spans="1:28" ht="12.75">
      <c r="A542" s="279"/>
      <c r="B542" s="280"/>
      <c r="C542" s="281"/>
      <c r="D542" s="169"/>
      <c r="E542" s="196"/>
      <c r="F542" s="169"/>
      <c r="G542" s="352"/>
      <c r="I542" s="410"/>
      <c r="P542"/>
      <c r="Q542"/>
      <c r="R542"/>
      <c r="S542"/>
      <c r="T542"/>
      <c r="U542"/>
      <c r="V542"/>
      <c r="AB542"/>
    </row>
    <row r="543" spans="1:28" ht="14.25" thickBot="1">
      <c r="A543" s="331" t="s">
        <v>42</v>
      </c>
      <c r="B543" s="280"/>
      <c r="C543" s="281"/>
      <c r="D543" s="169"/>
      <c r="E543" s="196"/>
      <c r="F543" s="169"/>
      <c r="G543" s="283">
        <f>G303</f>
        <v>0</v>
      </c>
      <c r="I543" s="410"/>
      <c r="P543"/>
      <c r="Q543"/>
      <c r="R543"/>
      <c r="S543"/>
      <c r="T543"/>
      <c r="U543"/>
      <c r="V543"/>
      <c r="AB543"/>
    </row>
    <row r="544" spans="1:28" ht="13.5">
      <c r="A544" s="331"/>
      <c r="B544" s="280"/>
      <c r="C544" s="281"/>
      <c r="D544" s="169"/>
      <c r="E544" s="196"/>
      <c r="F544" s="169"/>
      <c r="G544" s="190"/>
      <c r="I544" s="410"/>
      <c r="P544"/>
      <c r="Q544"/>
      <c r="R544"/>
      <c r="S544"/>
      <c r="T544"/>
      <c r="U544"/>
      <c r="V544"/>
      <c r="AB544"/>
    </row>
    <row r="545" spans="1:28" ht="14.25" thickBot="1">
      <c r="A545" s="331" t="s">
        <v>43</v>
      </c>
      <c r="B545" s="280"/>
      <c r="C545" s="281"/>
      <c r="D545" s="169"/>
      <c r="E545" s="196"/>
      <c r="F545" s="169"/>
      <c r="G545" s="283">
        <f>G319</f>
        <v>0</v>
      </c>
      <c r="I545" s="410"/>
      <c r="P545"/>
      <c r="Q545"/>
      <c r="R545"/>
      <c r="S545"/>
      <c r="T545"/>
      <c r="U545"/>
      <c r="V545"/>
      <c r="AB545"/>
    </row>
    <row r="546" spans="1:28" ht="13.5">
      <c r="A546" s="331"/>
      <c r="B546" s="280"/>
      <c r="C546" s="281"/>
      <c r="D546" s="169"/>
      <c r="E546" s="196"/>
      <c r="F546" s="169"/>
      <c r="G546" s="190"/>
      <c r="I546" s="410"/>
      <c r="P546"/>
      <c r="Q546"/>
      <c r="R546"/>
      <c r="S546"/>
      <c r="T546"/>
      <c r="U546"/>
      <c r="V546"/>
      <c r="AB546"/>
    </row>
    <row r="547" spans="1:28" ht="14.25" thickBot="1">
      <c r="A547" s="628" t="s">
        <v>44</v>
      </c>
      <c r="B547" s="280"/>
      <c r="C547" s="281"/>
      <c r="D547" s="169"/>
      <c r="E547" s="196"/>
      <c r="F547" s="169"/>
      <c r="G547" s="283">
        <f>G523</f>
        <v>0</v>
      </c>
      <c r="I547" s="410"/>
      <c r="P547"/>
      <c r="Q547"/>
      <c r="R547"/>
      <c r="S547"/>
      <c r="T547"/>
      <c r="U547"/>
      <c r="V547"/>
      <c r="AB547"/>
    </row>
    <row r="548" spans="1:28" ht="12.75">
      <c r="A548" s="179"/>
      <c r="B548" s="166"/>
      <c r="C548" s="167"/>
      <c r="D548" s="168"/>
      <c r="E548" s="171"/>
      <c r="F548" s="168"/>
      <c r="G548" s="324"/>
      <c r="I548" s="410"/>
      <c r="P548"/>
      <c r="Q548"/>
      <c r="R548"/>
      <c r="S548"/>
      <c r="T548"/>
      <c r="U548"/>
      <c r="V548"/>
      <c r="AB548"/>
    </row>
    <row r="549" spans="1:28" ht="16.5" thickBot="1">
      <c r="A549" s="270" t="s">
        <v>45</v>
      </c>
      <c r="B549" s="271"/>
      <c r="C549" s="272"/>
      <c r="D549" s="273"/>
      <c r="E549" s="274"/>
      <c r="F549" s="273"/>
      <c r="G549" s="287">
        <f>SUM(G537:G548)</f>
        <v>0</v>
      </c>
      <c r="I549" s="410"/>
      <c r="P549"/>
      <c r="Q549"/>
      <c r="R549"/>
      <c r="S549"/>
      <c r="T549"/>
      <c r="U549"/>
      <c r="V549"/>
      <c r="AB549"/>
    </row>
    <row r="550" spans="4:28" ht="12.75">
      <c r="D550" s="397"/>
      <c r="I550" s="410"/>
      <c r="P550"/>
      <c r="Q550"/>
      <c r="R550"/>
      <c r="S550"/>
      <c r="T550"/>
      <c r="U550"/>
      <c r="V550"/>
      <c r="AB550"/>
    </row>
    <row r="551" spans="1:28" ht="14.25" thickBot="1">
      <c r="A551" s="165" t="s">
        <v>270</v>
      </c>
      <c r="B551" s="299"/>
      <c r="C551" s="300"/>
      <c r="D551" s="301"/>
      <c r="E551" s="299"/>
      <c r="F551" s="322"/>
      <c r="G551" s="283">
        <f>PRODUCT(G549,0.2)</f>
        <v>0</v>
      </c>
      <c r="I551" s="410"/>
      <c r="P551"/>
      <c r="Q551"/>
      <c r="R551"/>
      <c r="S551"/>
      <c r="T551"/>
      <c r="U551"/>
      <c r="V551"/>
      <c r="AB551"/>
    </row>
    <row r="552" spans="1:28" ht="16.5" thickBot="1">
      <c r="A552" s="19"/>
      <c r="B552" s="20"/>
      <c r="C552" s="21"/>
      <c r="D552" s="22"/>
      <c r="E552" s="20"/>
      <c r="F552" s="353"/>
      <c r="G552" s="306"/>
      <c r="I552" s="410"/>
      <c r="P552"/>
      <c r="Q552"/>
      <c r="R552"/>
      <c r="S552"/>
      <c r="T552"/>
      <c r="U552"/>
      <c r="V552"/>
      <c r="AB552"/>
    </row>
    <row r="553" spans="1:28" ht="18" thickBot="1">
      <c r="A553" s="309" t="s">
        <v>371</v>
      </c>
      <c r="B553" s="310"/>
      <c r="C553" s="311"/>
      <c r="D553" s="312"/>
      <c r="E553" s="313"/>
      <c r="F553" s="312"/>
      <c r="G553" s="314">
        <f>SUM(G549:G551)</f>
        <v>0</v>
      </c>
      <c r="I553" s="410"/>
      <c r="P553"/>
      <c r="Q553"/>
      <c r="R553"/>
      <c r="S553"/>
      <c r="T553"/>
      <c r="U553"/>
      <c r="V553"/>
      <c r="AB553"/>
    </row>
    <row r="554" spans="4:28" ht="12.75">
      <c r="D554" s="397"/>
      <c r="I554" s="410"/>
      <c r="P554"/>
      <c r="Q554"/>
      <c r="R554"/>
      <c r="S554"/>
      <c r="T554"/>
      <c r="U554"/>
      <c r="V554"/>
      <c r="AB554"/>
    </row>
  </sheetData>
  <mergeCells count="2">
    <mergeCell ref="F2:I2"/>
    <mergeCell ref="L2:O2"/>
  </mergeCells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56"/>
  <sheetViews>
    <sheetView workbookViewId="0" topLeftCell="A112">
      <selection activeCell="L47" sqref="L47"/>
    </sheetView>
  </sheetViews>
  <sheetFormatPr defaultColWidth="9.140625" defaultRowHeight="12.75"/>
  <cols>
    <col min="1" max="1" width="3.57421875" style="362" customWidth="1"/>
    <col min="2" max="2" width="42.57421875" style="0" customWidth="1"/>
    <col min="3" max="3" width="6.00390625" style="555" customWidth="1"/>
    <col min="4" max="4" width="7.7109375" style="555" customWidth="1"/>
    <col min="5" max="5" width="10.28125" style="555" customWidth="1"/>
    <col min="6" max="6" width="15.00390625" style="555" customWidth="1"/>
  </cols>
  <sheetData>
    <row r="2" spans="1:6" ht="12.75">
      <c r="A2" s="642" t="s">
        <v>10</v>
      </c>
      <c r="B2" s="642"/>
      <c r="C2" s="642"/>
      <c r="D2" s="642"/>
      <c r="E2" s="642"/>
      <c r="F2" s="609"/>
    </row>
    <row r="3" spans="1:6" ht="12.75">
      <c r="A3" s="642"/>
      <c r="B3" s="642"/>
      <c r="C3" s="642"/>
      <c r="D3" s="642"/>
      <c r="E3" s="642"/>
      <c r="F3" s="609"/>
    </row>
    <row r="4" spans="1:6" ht="12.75">
      <c r="A4" s="638"/>
      <c r="B4" s="638"/>
      <c r="C4" s="638"/>
      <c r="D4" s="638"/>
      <c r="E4" s="638"/>
      <c r="F4" s="570"/>
    </row>
    <row r="5" spans="1:6" ht="12.75">
      <c r="A5" s="593" t="s">
        <v>614</v>
      </c>
      <c r="B5" s="593" t="s">
        <v>11</v>
      </c>
      <c r="C5" s="594"/>
      <c r="D5" s="543"/>
      <c r="E5" s="534" t="s">
        <v>12</v>
      </c>
      <c r="F5" s="534" t="s">
        <v>12</v>
      </c>
    </row>
    <row r="6" spans="1:6" ht="12.75">
      <c r="A6" s="645"/>
      <c r="B6" s="645"/>
      <c r="C6" s="645"/>
      <c r="D6" s="645"/>
      <c r="E6" s="645"/>
      <c r="F6" s="574"/>
    </row>
    <row r="7" spans="1:6" ht="12.75">
      <c r="A7" s="595">
        <v>1</v>
      </c>
      <c r="B7" s="646" t="s">
        <v>13</v>
      </c>
      <c r="C7" s="646"/>
      <c r="D7" s="646"/>
      <c r="E7" s="596"/>
      <c r="F7" s="596">
        <f>F89</f>
        <v>0</v>
      </c>
    </row>
    <row r="8" spans="1:6" ht="12.75">
      <c r="A8" s="597"/>
      <c r="B8" s="647"/>
      <c r="C8" s="647"/>
      <c r="D8" s="647"/>
      <c r="E8" s="598"/>
      <c r="F8" s="598"/>
    </row>
    <row r="9" spans="1:6" ht="12.75">
      <c r="A9" s="595">
        <v>2</v>
      </c>
      <c r="B9" s="646" t="s">
        <v>14</v>
      </c>
      <c r="C9" s="646"/>
      <c r="D9" s="646"/>
      <c r="E9" s="596"/>
      <c r="F9" s="596">
        <f>F122</f>
        <v>0</v>
      </c>
    </row>
    <row r="10" spans="1:6" ht="12.75">
      <c r="A10" s="597"/>
      <c r="B10" s="646"/>
      <c r="C10" s="646"/>
      <c r="D10" s="646"/>
      <c r="E10" s="598"/>
      <c r="F10" s="598"/>
    </row>
    <row r="11" spans="1:6" ht="12.75" customHeight="1">
      <c r="A11" s="595">
        <v>3</v>
      </c>
      <c r="B11" s="646" t="s">
        <v>15</v>
      </c>
      <c r="C11" s="646"/>
      <c r="D11" s="646"/>
      <c r="E11" s="596"/>
      <c r="F11" s="596">
        <v>0</v>
      </c>
    </row>
    <row r="12" spans="1:6" ht="12.75">
      <c r="A12" s="595"/>
      <c r="B12" s="647"/>
      <c r="C12" s="647"/>
      <c r="D12" s="647"/>
      <c r="E12" s="598"/>
      <c r="F12" s="598"/>
    </row>
    <row r="13" spans="1:6" ht="24.75" customHeight="1">
      <c r="A13" s="595">
        <v>4</v>
      </c>
      <c r="B13" s="650" t="s">
        <v>16</v>
      </c>
      <c r="C13" s="650"/>
      <c r="D13" s="650"/>
      <c r="E13" s="599"/>
      <c r="F13" s="599">
        <v>0</v>
      </c>
    </row>
    <row r="14" spans="1:6" ht="12.75">
      <c r="A14" s="648"/>
      <c r="B14" s="648"/>
      <c r="C14" s="648"/>
      <c r="D14" s="648"/>
      <c r="E14" s="648"/>
      <c r="F14" s="574"/>
    </row>
    <row r="15" spans="1:6" ht="12.75">
      <c r="A15" s="600"/>
      <c r="B15" s="601"/>
      <c r="C15" s="528" t="s">
        <v>17</v>
      </c>
      <c r="D15" s="602"/>
      <c r="E15" s="529"/>
      <c r="F15" s="529">
        <f>SUM(F7:F13)</f>
        <v>0</v>
      </c>
    </row>
    <row r="16" spans="1:6" ht="12.75">
      <c r="A16" s="603"/>
      <c r="B16" s="604"/>
      <c r="C16" s="578" t="s">
        <v>18</v>
      </c>
      <c r="D16" s="605"/>
      <c r="E16" s="605">
        <v>0.2</v>
      </c>
      <c r="F16" s="529">
        <f>+F15*E16</f>
        <v>0</v>
      </c>
    </row>
    <row r="17" spans="1:6" ht="12.75">
      <c r="A17" s="606"/>
      <c r="B17" s="607"/>
      <c r="C17" s="579" t="s">
        <v>19</v>
      </c>
      <c r="D17" s="579"/>
      <c r="E17" s="608"/>
      <c r="F17" s="608">
        <f>+F15+F16</f>
        <v>0</v>
      </c>
    </row>
    <row r="18" spans="1:6" ht="12.75">
      <c r="A18" s="606"/>
      <c r="B18" s="607"/>
      <c r="C18" s="579"/>
      <c r="D18" s="579"/>
      <c r="E18" s="608"/>
      <c r="F18" s="615"/>
    </row>
    <row r="19" spans="1:6" s="359" customFormat="1" ht="12.75">
      <c r="A19" s="621"/>
      <c r="B19" s="622"/>
      <c r="C19" s="623"/>
      <c r="D19" s="623"/>
      <c r="E19" s="624"/>
      <c r="F19" s="619"/>
    </row>
    <row r="20" spans="1:6" s="359" customFormat="1" ht="12.75">
      <c r="A20" s="621"/>
      <c r="B20" s="622"/>
      <c r="C20" s="623"/>
      <c r="D20" s="623"/>
      <c r="E20" s="624"/>
      <c r="F20" s="619"/>
    </row>
    <row r="21" spans="1:6" s="359" customFormat="1" ht="12.75">
      <c r="A21" s="621"/>
      <c r="B21" s="622"/>
      <c r="C21" s="623"/>
      <c r="D21" s="623"/>
      <c r="E21" s="624"/>
      <c r="F21" s="619"/>
    </row>
    <row r="22" spans="1:6" s="359" customFormat="1" ht="12.75">
      <c r="A22" s="621"/>
      <c r="B22" s="622"/>
      <c r="C22" s="623"/>
      <c r="D22" s="623"/>
      <c r="E22" s="624"/>
      <c r="F22" s="619"/>
    </row>
    <row r="23" spans="1:6" s="359" customFormat="1" ht="12.75">
      <c r="A23" s="621"/>
      <c r="B23" s="622"/>
      <c r="C23" s="623"/>
      <c r="D23" s="623"/>
      <c r="E23" s="624"/>
      <c r="F23" s="619"/>
    </row>
    <row r="24" spans="1:6" s="359" customFormat="1" ht="12.75">
      <c r="A24" s="621"/>
      <c r="B24" s="622"/>
      <c r="C24" s="623"/>
      <c r="D24" s="623"/>
      <c r="E24" s="624"/>
      <c r="F24" s="619"/>
    </row>
    <row r="25" spans="1:6" s="359" customFormat="1" ht="12.75">
      <c r="A25" s="621"/>
      <c r="B25" s="622"/>
      <c r="C25" s="623"/>
      <c r="D25" s="623"/>
      <c r="E25" s="624"/>
      <c r="F25" s="619"/>
    </row>
    <row r="26" spans="1:6" s="359" customFormat="1" ht="12.75">
      <c r="A26" s="621"/>
      <c r="B26" s="622"/>
      <c r="C26" s="623"/>
      <c r="D26" s="623"/>
      <c r="E26" s="624"/>
      <c r="F26" s="619"/>
    </row>
    <row r="27" spans="1:6" s="359" customFormat="1" ht="12.75">
      <c r="A27" s="621"/>
      <c r="B27" s="622"/>
      <c r="C27" s="623"/>
      <c r="D27" s="623"/>
      <c r="E27" s="624"/>
      <c r="F27" s="619"/>
    </row>
    <row r="28" spans="1:6" s="359" customFormat="1" ht="12.75">
      <c r="A28" s="621"/>
      <c r="B28" s="622"/>
      <c r="C28" s="623"/>
      <c r="D28" s="623"/>
      <c r="E28" s="624"/>
      <c r="F28" s="619"/>
    </row>
    <row r="29" spans="1:6" s="359" customFormat="1" ht="12.75">
      <c r="A29" s="621"/>
      <c r="B29" s="622"/>
      <c r="C29" s="623"/>
      <c r="D29" s="623"/>
      <c r="E29" s="624"/>
      <c r="F29" s="619"/>
    </row>
    <row r="30" spans="1:6" s="359" customFormat="1" ht="12.75">
      <c r="A30" s="621"/>
      <c r="B30" s="622"/>
      <c r="C30" s="623"/>
      <c r="D30" s="623"/>
      <c r="E30" s="624"/>
      <c r="F30" s="619"/>
    </row>
    <row r="31" spans="1:6" s="359" customFormat="1" ht="12.75">
      <c r="A31" s="621"/>
      <c r="B31" s="622"/>
      <c r="C31" s="623"/>
      <c r="D31" s="623"/>
      <c r="E31" s="624"/>
      <c r="F31" s="619"/>
    </row>
    <row r="32" spans="1:6" s="359" customFormat="1" ht="12.75">
      <c r="A32" s="621"/>
      <c r="B32" s="622"/>
      <c r="C32" s="623"/>
      <c r="D32" s="623"/>
      <c r="E32" s="624"/>
      <c r="F32" s="619"/>
    </row>
    <row r="33" spans="1:6" s="359" customFormat="1" ht="12.75">
      <c r="A33" s="621"/>
      <c r="B33" s="622"/>
      <c r="C33" s="623"/>
      <c r="D33" s="623"/>
      <c r="E33" s="624"/>
      <c r="F33" s="619"/>
    </row>
    <row r="34" spans="1:6" s="359" customFormat="1" ht="12.75">
      <c r="A34" s="621"/>
      <c r="B34" s="622"/>
      <c r="C34" s="623"/>
      <c r="D34" s="623"/>
      <c r="E34" s="624"/>
      <c r="F34" s="619"/>
    </row>
    <row r="35" spans="1:6" s="359" customFormat="1" ht="12.75">
      <c r="A35" s="621"/>
      <c r="B35" s="622"/>
      <c r="C35" s="623"/>
      <c r="D35" s="623"/>
      <c r="E35" s="624"/>
      <c r="F35" s="619"/>
    </row>
    <row r="36" spans="1:6" s="359" customFormat="1" ht="12.75">
      <c r="A36" s="621"/>
      <c r="B36" s="622"/>
      <c r="C36" s="623"/>
      <c r="D36" s="623"/>
      <c r="E36" s="624"/>
      <c r="F36" s="619"/>
    </row>
    <row r="37" spans="1:6" s="359" customFormat="1" ht="12.75">
      <c r="A37" s="621"/>
      <c r="B37" s="622"/>
      <c r="C37" s="623"/>
      <c r="D37" s="623"/>
      <c r="E37" s="624"/>
      <c r="F37" s="619"/>
    </row>
    <row r="38" spans="1:6" s="359" customFormat="1" ht="12.75">
      <c r="A38" s="621"/>
      <c r="B38" s="622"/>
      <c r="C38" s="623"/>
      <c r="D38" s="623"/>
      <c r="E38" s="624"/>
      <c r="F38" s="619"/>
    </row>
    <row r="39" spans="1:6" s="359" customFormat="1" ht="12.75">
      <c r="A39" s="621"/>
      <c r="B39" s="622"/>
      <c r="C39" s="623"/>
      <c r="D39" s="623"/>
      <c r="E39" s="624"/>
      <c r="F39" s="619"/>
    </row>
    <row r="40" spans="1:6" s="359" customFormat="1" ht="12.75">
      <c r="A40" s="621"/>
      <c r="B40" s="622"/>
      <c r="C40" s="623"/>
      <c r="D40" s="623"/>
      <c r="E40" s="624"/>
      <c r="F40" s="619"/>
    </row>
    <row r="41" spans="1:6" s="359" customFormat="1" ht="12.75">
      <c r="A41" s="621"/>
      <c r="B41" s="622"/>
      <c r="C41" s="623"/>
      <c r="D41" s="623"/>
      <c r="E41" s="624"/>
      <c r="F41" s="619"/>
    </row>
    <row r="42" spans="1:6" s="359" customFormat="1" ht="12.75">
      <c r="A42" s="621"/>
      <c r="B42" s="622"/>
      <c r="C42" s="623"/>
      <c r="D42" s="623"/>
      <c r="E42" s="624"/>
      <c r="F42" s="619"/>
    </row>
    <row r="43" spans="1:6" s="359" customFormat="1" ht="12.75">
      <c r="A43" s="621"/>
      <c r="B43" s="622"/>
      <c r="C43" s="623"/>
      <c r="D43" s="623"/>
      <c r="E43" s="624"/>
      <c r="F43" s="619"/>
    </row>
    <row r="44" spans="1:6" s="359" customFormat="1" ht="12.75">
      <c r="A44" s="621"/>
      <c r="B44" s="622"/>
      <c r="C44" s="623"/>
      <c r="D44" s="623"/>
      <c r="E44" s="624"/>
      <c r="F44" s="619"/>
    </row>
    <row r="45" spans="1:6" s="359" customFormat="1" ht="12.75">
      <c r="A45" s="621"/>
      <c r="B45" s="622"/>
      <c r="C45" s="623"/>
      <c r="D45" s="623"/>
      <c r="E45" s="624"/>
      <c r="F45" s="619"/>
    </row>
    <row r="46" spans="1:6" s="359" customFormat="1" ht="12.75">
      <c r="A46" s="621"/>
      <c r="B46" s="622"/>
      <c r="C46" s="623"/>
      <c r="D46" s="623"/>
      <c r="E46" s="624"/>
      <c r="F46" s="619"/>
    </row>
    <row r="47" spans="1:6" s="359" customFormat="1" ht="12.75">
      <c r="A47" s="621"/>
      <c r="B47" s="622"/>
      <c r="C47" s="623"/>
      <c r="D47" s="623"/>
      <c r="E47" s="624"/>
      <c r="F47" s="619"/>
    </row>
    <row r="48" spans="1:6" s="359" customFormat="1" ht="12.75">
      <c r="A48" s="621"/>
      <c r="B48" s="622"/>
      <c r="C48" s="623"/>
      <c r="D48" s="623"/>
      <c r="E48" s="624"/>
      <c r="F48" s="619"/>
    </row>
    <row r="49" spans="1:6" s="359" customFormat="1" ht="12.75">
      <c r="A49" s="621"/>
      <c r="B49" s="622"/>
      <c r="C49" s="623"/>
      <c r="D49" s="623"/>
      <c r="E49" s="624"/>
      <c r="F49" s="619"/>
    </row>
    <row r="50" spans="1:6" s="359" customFormat="1" ht="12.75">
      <c r="A50" s="621"/>
      <c r="B50" s="622"/>
      <c r="C50" s="623"/>
      <c r="D50" s="623"/>
      <c r="E50" s="624"/>
      <c r="F50" s="619"/>
    </row>
    <row r="51" spans="1:6" s="359" customFormat="1" ht="12.75">
      <c r="A51" s="621"/>
      <c r="B51" s="622"/>
      <c r="C51" s="623"/>
      <c r="D51" s="623"/>
      <c r="E51" s="624"/>
      <c r="F51" s="619"/>
    </row>
    <row r="52" spans="1:6" s="359" customFormat="1" ht="12.75">
      <c r="A52" s="621"/>
      <c r="B52" s="622"/>
      <c r="C52" s="623"/>
      <c r="D52" s="623"/>
      <c r="E52" s="624"/>
      <c r="F52" s="619"/>
    </row>
    <row r="53" spans="1:6" s="359" customFormat="1" ht="12.75">
      <c r="A53" s="621"/>
      <c r="B53" s="622"/>
      <c r="C53" s="623"/>
      <c r="D53" s="623"/>
      <c r="E53" s="624"/>
      <c r="F53" s="619"/>
    </row>
    <row r="54" spans="1:6" ht="12.75">
      <c r="A54" s="649"/>
      <c r="B54" s="649"/>
      <c r="C54" s="649"/>
      <c r="D54" s="649"/>
      <c r="E54" s="649"/>
      <c r="F54" s="574"/>
    </row>
    <row r="55" spans="1:6" ht="12.75">
      <c r="A55" s="620"/>
      <c r="B55" s="620"/>
      <c r="C55" s="620"/>
      <c r="D55" s="620"/>
      <c r="E55" s="620"/>
      <c r="F55" s="574"/>
    </row>
    <row r="57" spans="1:6" ht="12.75">
      <c r="A57" s="637" t="s">
        <v>611</v>
      </c>
      <c r="B57" s="637"/>
      <c r="C57" s="637"/>
      <c r="D57" s="637"/>
      <c r="E57" s="637"/>
      <c r="F57" s="637"/>
    </row>
    <row r="58" spans="1:6" ht="12.75">
      <c r="A58" s="637"/>
      <c r="B58" s="637"/>
      <c r="C58" s="637"/>
      <c r="D58" s="637"/>
      <c r="E58" s="637"/>
      <c r="F58" s="637"/>
    </row>
    <row r="59" spans="1:6" ht="12.75">
      <c r="A59" s="638"/>
      <c r="B59" s="638"/>
      <c r="C59" s="638"/>
      <c r="D59" s="638"/>
      <c r="E59" s="638"/>
      <c r="F59" s="638"/>
    </row>
    <row r="60" spans="1:6" ht="12.75">
      <c r="A60" s="527"/>
      <c r="B60" s="639" t="s">
        <v>612</v>
      </c>
      <c r="C60" s="639"/>
      <c r="D60" s="639"/>
      <c r="E60" s="639"/>
      <c r="F60" s="529">
        <f>SUM(F67:F87)</f>
        <v>0</v>
      </c>
    </row>
    <row r="61" spans="1:6" ht="12.75">
      <c r="A61" s="530"/>
      <c r="B61" s="531"/>
      <c r="C61" s="531"/>
      <c r="D61" s="532"/>
      <c r="E61" s="533"/>
      <c r="F61" s="534"/>
    </row>
    <row r="62" spans="1:6" ht="12.75">
      <c r="A62" s="640"/>
      <c r="B62" s="640"/>
      <c r="C62" s="640"/>
      <c r="D62" s="640"/>
      <c r="E62" s="640"/>
      <c r="F62" s="640"/>
    </row>
    <row r="63" spans="1:6" ht="31.5">
      <c r="A63" s="535"/>
      <c r="B63" s="536" t="s">
        <v>613</v>
      </c>
      <c r="C63" s="537"/>
      <c r="D63" s="538"/>
      <c r="E63" s="538"/>
      <c r="F63" s="539"/>
    </row>
    <row r="64" spans="1:6" ht="12.75">
      <c r="A64" s="644"/>
      <c r="B64" s="644"/>
      <c r="C64" s="644"/>
      <c r="D64" s="644"/>
      <c r="E64" s="644"/>
      <c r="F64" s="644"/>
    </row>
    <row r="65" spans="1:6" ht="12.75">
      <c r="A65" s="540" t="s">
        <v>614</v>
      </c>
      <c r="B65" s="540" t="s">
        <v>615</v>
      </c>
      <c r="C65" s="541" t="s">
        <v>616</v>
      </c>
      <c r="D65" s="542" t="s">
        <v>617</v>
      </c>
      <c r="E65" s="543" t="s">
        <v>618</v>
      </c>
      <c r="F65" s="544" t="s">
        <v>619</v>
      </c>
    </row>
    <row r="66" spans="1:6" ht="12.75">
      <c r="A66" s="641"/>
      <c r="B66" s="641"/>
      <c r="C66" s="641"/>
      <c r="D66" s="641"/>
      <c r="E66" s="641"/>
      <c r="F66" s="641"/>
    </row>
    <row r="67" spans="1:6" ht="42">
      <c r="A67" s="545">
        <v>1</v>
      </c>
      <c r="B67" s="546" t="s">
        <v>620</v>
      </c>
      <c r="C67" s="547" t="s">
        <v>310</v>
      </c>
      <c r="D67" s="546">
        <f>910*0.8*0.4</f>
        <v>291.2</v>
      </c>
      <c r="E67" s="548"/>
      <c r="F67" s="549">
        <f aca="true" t="shared" si="0" ref="F67:F85">+D67*E67</f>
        <v>0</v>
      </c>
    </row>
    <row r="68" spans="1:6" ht="42">
      <c r="A68" s="545">
        <v>2</v>
      </c>
      <c r="B68" s="546" t="s">
        <v>621</v>
      </c>
      <c r="C68" s="547" t="s">
        <v>310</v>
      </c>
      <c r="D68" s="546">
        <f>(D67)*0.7</f>
        <v>203.83999999999997</v>
      </c>
      <c r="E68" s="548"/>
      <c r="F68" s="549">
        <f t="shared" si="0"/>
        <v>0</v>
      </c>
    </row>
    <row r="69" spans="1:6" ht="42">
      <c r="A69" s="545">
        <v>3</v>
      </c>
      <c r="B69" s="546" t="s">
        <v>622</v>
      </c>
      <c r="C69" s="547" t="s">
        <v>310</v>
      </c>
      <c r="D69" s="546">
        <f>(D67)*0.2</f>
        <v>58.24</v>
      </c>
      <c r="E69" s="548"/>
      <c r="F69" s="549">
        <f t="shared" si="0"/>
        <v>0</v>
      </c>
    </row>
    <row r="70" spans="1:6" ht="31.5">
      <c r="A70" s="545">
        <v>4</v>
      </c>
      <c r="B70" s="546" t="s">
        <v>623</v>
      </c>
      <c r="C70" s="547" t="s">
        <v>624</v>
      </c>
      <c r="D70" s="546">
        <v>1050</v>
      </c>
      <c r="E70" s="548"/>
      <c r="F70" s="549">
        <f t="shared" si="0"/>
        <v>0</v>
      </c>
    </row>
    <row r="71" spans="1:6" ht="21">
      <c r="A71" s="545">
        <v>5</v>
      </c>
      <c r="B71" s="546" t="s">
        <v>625</v>
      </c>
      <c r="C71" s="547" t="s">
        <v>310</v>
      </c>
      <c r="D71" s="546">
        <f>+(D67)*0.3</f>
        <v>87.36</v>
      </c>
      <c r="E71" s="548"/>
      <c r="F71" s="549">
        <f t="shared" si="0"/>
        <v>0</v>
      </c>
    </row>
    <row r="72" spans="1:6" ht="21">
      <c r="A72" s="545">
        <v>6</v>
      </c>
      <c r="B72" s="546" t="s">
        <v>626</v>
      </c>
      <c r="C72" s="547" t="s">
        <v>310</v>
      </c>
      <c r="D72" s="546">
        <f>+(D67)*0.5</f>
        <v>145.6</v>
      </c>
      <c r="E72" s="548"/>
      <c r="F72" s="549">
        <f t="shared" si="0"/>
        <v>0</v>
      </c>
    </row>
    <row r="73" spans="1:6" ht="42">
      <c r="A73" s="545">
        <v>7</v>
      </c>
      <c r="B73" s="546" t="s">
        <v>627</v>
      </c>
      <c r="C73" s="547" t="s">
        <v>208</v>
      </c>
      <c r="D73" s="546">
        <v>35</v>
      </c>
      <c r="E73" s="548"/>
      <c r="F73" s="549">
        <f t="shared" si="0"/>
        <v>0</v>
      </c>
    </row>
    <row r="74" spans="1:6" ht="42">
      <c r="A74" s="545">
        <v>8</v>
      </c>
      <c r="B74" s="546" t="s">
        <v>628</v>
      </c>
      <c r="C74" s="547" t="s">
        <v>208</v>
      </c>
      <c r="D74" s="546">
        <v>5</v>
      </c>
      <c r="E74" s="548"/>
      <c r="F74" s="549">
        <f t="shared" si="0"/>
        <v>0</v>
      </c>
    </row>
    <row r="75" spans="1:6" ht="52.5">
      <c r="A75" s="545">
        <v>9</v>
      </c>
      <c r="B75" s="546" t="s">
        <v>629</v>
      </c>
      <c r="C75" s="547" t="s">
        <v>208</v>
      </c>
      <c r="D75" s="546">
        <v>35</v>
      </c>
      <c r="E75" s="548"/>
      <c r="F75" s="549">
        <f t="shared" si="0"/>
        <v>0</v>
      </c>
    </row>
    <row r="76" spans="1:6" ht="52.5">
      <c r="A76" s="545">
        <v>10</v>
      </c>
      <c r="B76" s="546" t="s">
        <v>630</v>
      </c>
      <c r="C76" s="547" t="s">
        <v>208</v>
      </c>
      <c r="D76" s="546">
        <v>5</v>
      </c>
      <c r="E76" s="548"/>
      <c r="F76" s="549">
        <f t="shared" si="0"/>
        <v>0</v>
      </c>
    </row>
    <row r="77" spans="1:6" ht="31.5">
      <c r="A77" s="545">
        <v>11</v>
      </c>
      <c r="B77" s="546" t="s">
        <v>631</v>
      </c>
      <c r="C77" s="547" t="s">
        <v>208</v>
      </c>
      <c r="D77" s="546">
        <v>5</v>
      </c>
      <c r="E77" s="548"/>
      <c r="F77" s="549">
        <f t="shared" si="0"/>
        <v>0</v>
      </c>
    </row>
    <row r="78" spans="1:6" ht="31.5">
      <c r="A78" s="545">
        <v>12</v>
      </c>
      <c r="B78" s="546" t="s">
        <v>632</v>
      </c>
      <c r="C78" s="547" t="s">
        <v>208</v>
      </c>
      <c r="D78" s="546">
        <v>35</v>
      </c>
      <c r="E78" s="548"/>
      <c r="F78" s="549">
        <f t="shared" si="0"/>
        <v>0</v>
      </c>
    </row>
    <row r="79" spans="1:6" ht="21">
      <c r="A79" s="545">
        <v>13</v>
      </c>
      <c r="B79" s="546" t="s">
        <v>633</v>
      </c>
      <c r="C79" s="547" t="s">
        <v>624</v>
      </c>
      <c r="D79" s="546">
        <v>910</v>
      </c>
      <c r="E79" s="548"/>
      <c r="F79" s="549">
        <f t="shared" si="0"/>
        <v>0</v>
      </c>
    </row>
    <row r="80" spans="1:6" ht="21">
      <c r="A80" s="545">
        <v>14</v>
      </c>
      <c r="B80" s="546" t="s">
        <v>634</v>
      </c>
      <c r="C80" s="547" t="s">
        <v>624</v>
      </c>
      <c r="D80" s="546">
        <v>910</v>
      </c>
      <c r="E80" s="548"/>
      <c r="F80" s="549">
        <f t="shared" si="0"/>
        <v>0</v>
      </c>
    </row>
    <row r="81" spans="1:6" ht="31.5">
      <c r="A81" s="545">
        <v>15</v>
      </c>
      <c r="B81" s="546" t="s">
        <v>635</v>
      </c>
      <c r="C81" s="547" t="s">
        <v>624</v>
      </c>
      <c r="D81" s="546">
        <v>1050</v>
      </c>
      <c r="E81" s="548"/>
      <c r="F81" s="549">
        <f t="shared" si="0"/>
        <v>0</v>
      </c>
    </row>
    <row r="82" spans="1:6" ht="21.75">
      <c r="A82" s="545">
        <v>16</v>
      </c>
      <c r="B82" s="550" t="s">
        <v>448</v>
      </c>
      <c r="C82" s="547" t="s">
        <v>624</v>
      </c>
      <c r="D82" s="546">
        <v>910</v>
      </c>
      <c r="E82" s="548"/>
      <c r="F82" s="549">
        <f t="shared" si="0"/>
        <v>0</v>
      </c>
    </row>
    <row r="83" spans="1:6" ht="21">
      <c r="A83" s="545">
        <v>17</v>
      </c>
      <c r="B83" s="546" t="s">
        <v>636</v>
      </c>
      <c r="C83" s="547" t="s">
        <v>637</v>
      </c>
      <c r="D83" s="546">
        <v>24</v>
      </c>
      <c r="E83" s="548"/>
      <c r="F83" s="549">
        <f t="shared" si="0"/>
        <v>0</v>
      </c>
    </row>
    <row r="84" spans="1:6" ht="21">
      <c r="A84" s="545">
        <v>18</v>
      </c>
      <c r="B84" s="546" t="s">
        <v>638</v>
      </c>
      <c r="C84" s="551" t="s">
        <v>359</v>
      </c>
      <c r="D84" s="552">
        <v>20</v>
      </c>
      <c r="E84" s="548"/>
      <c r="F84" s="553">
        <f t="shared" si="0"/>
        <v>0</v>
      </c>
    </row>
    <row r="85" spans="1:6" ht="21">
      <c r="A85" s="545">
        <v>19</v>
      </c>
      <c r="B85" s="546" t="s">
        <v>639</v>
      </c>
      <c r="C85" s="551" t="s">
        <v>359</v>
      </c>
      <c r="D85" s="552">
        <v>15</v>
      </c>
      <c r="E85" s="548"/>
      <c r="F85" s="553">
        <f t="shared" si="0"/>
        <v>0</v>
      </c>
    </row>
    <row r="86" spans="1:6" ht="12.75">
      <c r="A86" s="554"/>
      <c r="B86" s="546"/>
      <c r="C86" s="551"/>
      <c r="D86" s="552"/>
      <c r="E86" s="548"/>
      <c r="F86" s="553"/>
    </row>
    <row r="87" spans="1:6" ht="12.75">
      <c r="A87" s="636"/>
      <c r="B87" s="636"/>
      <c r="C87" s="636"/>
      <c r="D87" s="636"/>
      <c r="E87" s="636"/>
      <c r="F87" s="636"/>
    </row>
    <row r="89" spans="1:6" ht="12.75">
      <c r="A89" s="556"/>
      <c r="B89" s="557" t="s">
        <v>640</v>
      </c>
      <c r="C89" s="558"/>
      <c r="D89" s="558"/>
      <c r="E89" s="558"/>
      <c r="F89" s="559">
        <f>SUM(F67:F85)</f>
        <v>0</v>
      </c>
    </row>
    <row r="90" spans="1:6" ht="12.75">
      <c r="A90" s="556"/>
      <c r="B90" s="557"/>
      <c r="C90" s="558"/>
      <c r="D90" s="558"/>
      <c r="E90" s="558"/>
      <c r="F90" s="559"/>
    </row>
    <row r="92" spans="1:6" ht="12.75">
      <c r="A92" s="637" t="s">
        <v>641</v>
      </c>
      <c r="B92" s="637"/>
      <c r="C92" s="637"/>
      <c r="D92" s="637"/>
      <c r="E92" s="637"/>
      <c r="F92" s="637"/>
    </row>
    <row r="93" spans="1:6" ht="12.75">
      <c r="A93" s="637"/>
      <c r="B93" s="637"/>
      <c r="C93" s="637"/>
      <c r="D93" s="637"/>
      <c r="E93" s="637"/>
      <c r="F93" s="637"/>
    </row>
    <row r="94" spans="1:6" ht="12.75">
      <c r="A94" s="638"/>
      <c r="B94" s="638"/>
      <c r="C94" s="638"/>
      <c r="D94" s="638"/>
      <c r="E94" s="638"/>
      <c r="F94" s="638"/>
    </row>
    <row r="95" spans="1:6" ht="12.75">
      <c r="A95" s="527"/>
      <c r="B95" s="643" t="s">
        <v>642</v>
      </c>
      <c r="C95" s="643"/>
      <c r="D95" s="643"/>
      <c r="E95" s="643"/>
      <c r="F95" s="529">
        <f>SUM(F102:F118)</f>
        <v>0</v>
      </c>
    </row>
    <row r="96" spans="1:6" ht="12.75">
      <c r="A96" s="576"/>
      <c r="B96" s="577"/>
      <c r="C96" s="578"/>
      <c r="D96" s="579"/>
      <c r="E96" s="579"/>
      <c r="F96" s="529"/>
    </row>
    <row r="97" spans="1:6" ht="12.75">
      <c r="A97" s="640"/>
      <c r="B97" s="640"/>
      <c r="C97" s="640"/>
      <c r="D97" s="640"/>
      <c r="E97" s="640"/>
      <c r="F97" s="640"/>
    </row>
    <row r="98" spans="1:6" ht="31.5">
      <c r="A98" s="535"/>
      <c r="B98" s="580" t="s">
        <v>613</v>
      </c>
      <c r="C98" s="537"/>
      <c r="D98" s="538"/>
      <c r="E98" s="538"/>
      <c r="F98" s="539"/>
    </row>
    <row r="99" spans="1:6" ht="12.75">
      <c r="A99" s="644"/>
      <c r="B99" s="644"/>
      <c r="C99" s="644"/>
      <c r="D99" s="644"/>
      <c r="E99" s="644"/>
      <c r="F99" s="644"/>
    </row>
    <row r="100" spans="1:6" ht="12.75">
      <c r="A100" s="540" t="s">
        <v>614</v>
      </c>
      <c r="B100" s="581" t="s">
        <v>615</v>
      </c>
      <c r="C100" s="541" t="s">
        <v>616</v>
      </c>
      <c r="D100" s="542" t="s">
        <v>617</v>
      </c>
      <c r="E100" s="543" t="s">
        <v>618</v>
      </c>
      <c r="F100" s="544" t="s">
        <v>619</v>
      </c>
    </row>
    <row r="101" spans="1:6" ht="12.75">
      <c r="A101" s="641"/>
      <c r="B101" s="641"/>
      <c r="C101" s="641"/>
      <c r="D101" s="641"/>
      <c r="E101" s="641"/>
      <c r="F101" s="641"/>
    </row>
    <row r="102" spans="1:6" ht="52.5">
      <c r="A102" s="545">
        <v>1</v>
      </c>
      <c r="B102" s="582" t="s">
        <v>643</v>
      </c>
      <c r="C102" s="583" t="s">
        <v>637</v>
      </c>
      <c r="D102" s="584">
        <v>1</v>
      </c>
      <c r="E102" s="548"/>
      <c r="F102" s="549">
        <f aca="true" t="shared" si="1" ref="F102:F118">+D102*E102</f>
        <v>0</v>
      </c>
    </row>
    <row r="103" spans="1:6" ht="115.5">
      <c r="A103" s="545">
        <v>2</v>
      </c>
      <c r="B103" s="582" t="s">
        <v>644</v>
      </c>
      <c r="C103" s="583" t="s">
        <v>637</v>
      </c>
      <c r="D103" s="584">
        <v>1</v>
      </c>
      <c r="E103" s="548"/>
      <c r="F103" s="549">
        <f t="shared" si="1"/>
        <v>0</v>
      </c>
    </row>
    <row r="104" spans="1:6" ht="63">
      <c r="A104" s="545">
        <v>3</v>
      </c>
      <c r="B104" s="546" t="s">
        <v>645</v>
      </c>
      <c r="C104" s="583" t="s">
        <v>637</v>
      </c>
      <c r="D104" s="584">
        <v>1</v>
      </c>
      <c r="E104" s="548"/>
      <c r="F104" s="549">
        <f t="shared" si="1"/>
        <v>0</v>
      </c>
    </row>
    <row r="105" spans="1:6" ht="189">
      <c r="A105" s="545">
        <v>4</v>
      </c>
      <c r="B105" s="582" t="s">
        <v>646</v>
      </c>
      <c r="C105" s="583" t="s">
        <v>637</v>
      </c>
      <c r="D105" s="584">
        <v>1</v>
      </c>
      <c r="E105" s="548"/>
      <c r="F105" s="549">
        <f t="shared" si="1"/>
        <v>0</v>
      </c>
    </row>
    <row r="106" spans="1:6" ht="42">
      <c r="A106" s="545">
        <v>5</v>
      </c>
      <c r="B106" s="582" t="s">
        <v>647</v>
      </c>
      <c r="C106" s="583" t="s">
        <v>624</v>
      </c>
      <c r="D106" s="584">
        <v>15</v>
      </c>
      <c r="E106" s="548"/>
      <c r="F106" s="549">
        <f>+D106*E106</f>
        <v>0</v>
      </c>
    </row>
    <row r="107" spans="1:6" ht="42">
      <c r="A107" s="545">
        <v>6</v>
      </c>
      <c r="B107" s="582" t="s">
        <v>648</v>
      </c>
      <c r="C107" s="583" t="s">
        <v>624</v>
      </c>
      <c r="D107" s="584">
        <v>670</v>
      </c>
      <c r="E107" s="548"/>
      <c r="F107" s="549">
        <f t="shared" si="1"/>
        <v>0</v>
      </c>
    </row>
    <row r="108" spans="1:6" ht="42">
      <c r="A108" s="545">
        <v>7</v>
      </c>
      <c r="B108" s="582" t="s">
        <v>649</v>
      </c>
      <c r="C108" s="583" t="s">
        <v>624</v>
      </c>
      <c r="D108" s="584">
        <v>320</v>
      </c>
      <c r="E108" s="548"/>
      <c r="F108" s="549">
        <f>+D108*E108</f>
        <v>0</v>
      </c>
    </row>
    <row r="109" spans="1:6" ht="42">
      <c r="A109" s="545">
        <v>8</v>
      </c>
      <c r="B109" s="582" t="s">
        <v>0</v>
      </c>
      <c r="C109" s="583" t="s">
        <v>624</v>
      </c>
      <c r="D109" s="584">
        <v>180</v>
      </c>
      <c r="E109" s="548"/>
      <c r="F109" s="549">
        <f>+D109*E109</f>
        <v>0</v>
      </c>
    </row>
    <row r="110" spans="1:6" ht="31.5">
      <c r="A110" s="545">
        <v>9</v>
      </c>
      <c r="B110" s="582" t="s">
        <v>1</v>
      </c>
      <c r="C110" s="583" t="s">
        <v>208</v>
      </c>
      <c r="D110" s="584">
        <v>8</v>
      </c>
      <c r="E110" s="548"/>
      <c r="F110" s="549">
        <f t="shared" si="1"/>
        <v>0</v>
      </c>
    </row>
    <row r="111" spans="1:6" ht="42">
      <c r="A111" s="545">
        <v>10</v>
      </c>
      <c r="B111" s="582" t="s">
        <v>2</v>
      </c>
      <c r="C111" s="583" t="s">
        <v>208</v>
      </c>
      <c r="D111" s="584">
        <v>63</v>
      </c>
      <c r="E111" s="548"/>
      <c r="F111" s="549">
        <f>+D111*E111</f>
        <v>0</v>
      </c>
    </row>
    <row r="112" spans="1:6" ht="42">
      <c r="A112" s="545">
        <v>11</v>
      </c>
      <c r="B112" s="582" t="s">
        <v>3</v>
      </c>
      <c r="C112" s="583" t="s">
        <v>208</v>
      </c>
      <c r="D112" s="584">
        <v>26</v>
      </c>
      <c r="E112" s="548"/>
      <c r="F112" s="549">
        <f>+D112*E112</f>
        <v>0</v>
      </c>
    </row>
    <row r="113" spans="1:6" ht="31.5">
      <c r="A113" s="545">
        <v>12</v>
      </c>
      <c r="B113" s="582" t="s">
        <v>4</v>
      </c>
      <c r="C113" s="583" t="s">
        <v>624</v>
      </c>
      <c r="D113" s="584">
        <v>270</v>
      </c>
      <c r="E113" s="548"/>
      <c r="F113" s="549">
        <f t="shared" si="1"/>
        <v>0</v>
      </c>
    </row>
    <row r="114" spans="1:6" ht="52.5">
      <c r="A114" s="545">
        <v>13</v>
      </c>
      <c r="B114" s="582" t="s">
        <v>5</v>
      </c>
      <c r="C114" s="583" t="s">
        <v>208</v>
      </c>
      <c r="D114" s="584">
        <v>11</v>
      </c>
      <c r="E114" s="548"/>
      <c r="F114" s="549">
        <f t="shared" si="1"/>
        <v>0</v>
      </c>
    </row>
    <row r="115" spans="1:6" ht="52.5">
      <c r="A115" s="545">
        <v>14</v>
      </c>
      <c r="B115" s="582" t="s">
        <v>6</v>
      </c>
      <c r="C115" s="583" t="s">
        <v>208</v>
      </c>
      <c r="D115" s="584">
        <v>29</v>
      </c>
      <c r="E115" s="548"/>
      <c r="F115" s="549">
        <f t="shared" si="1"/>
        <v>0</v>
      </c>
    </row>
    <row r="116" spans="1:6" ht="21">
      <c r="A116" s="545">
        <v>15</v>
      </c>
      <c r="B116" s="582" t="s">
        <v>7</v>
      </c>
      <c r="C116" s="583" t="s">
        <v>637</v>
      </c>
      <c r="D116" s="584">
        <v>1</v>
      </c>
      <c r="E116" s="548"/>
      <c r="F116" s="549">
        <f t="shared" si="1"/>
        <v>0</v>
      </c>
    </row>
    <row r="117" spans="1:6" ht="21">
      <c r="A117" s="545">
        <v>16</v>
      </c>
      <c r="B117" s="582" t="s">
        <v>8</v>
      </c>
      <c r="C117" s="551" t="s">
        <v>637</v>
      </c>
      <c r="D117" s="552">
        <v>1</v>
      </c>
      <c r="E117" s="548"/>
      <c r="F117" s="553">
        <f t="shared" si="1"/>
        <v>0</v>
      </c>
    </row>
    <row r="118" spans="1:6" ht="52.5">
      <c r="A118" s="585">
        <v>17</v>
      </c>
      <c r="B118" s="586" t="s">
        <v>9</v>
      </c>
      <c r="C118" s="587" t="s">
        <v>637</v>
      </c>
      <c r="D118" s="588">
        <v>1</v>
      </c>
      <c r="E118" s="588"/>
      <c r="F118" s="553">
        <f t="shared" si="1"/>
        <v>0</v>
      </c>
    </row>
    <row r="119" spans="1:6" ht="12.75">
      <c r="A119" s="554"/>
      <c r="B119" s="582"/>
      <c r="C119" s="551"/>
      <c r="D119" s="552"/>
      <c r="E119" s="548"/>
      <c r="F119" s="553"/>
    </row>
    <row r="120" spans="1:6" ht="12.75">
      <c r="A120" s="636"/>
      <c r="B120" s="636"/>
      <c r="C120" s="636"/>
      <c r="D120" s="636"/>
      <c r="E120" s="636"/>
      <c r="F120" s="636"/>
    </row>
    <row r="121" ht="12.75">
      <c r="B121" s="525"/>
    </row>
    <row r="122" spans="1:6" s="457" customFormat="1" ht="12.75">
      <c r="A122" s="589"/>
      <c r="B122" s="590" t="s">
        <v>640</v>
      </c>
      <c r="C122" s="591"/>
      <c r="D122" s="591"/>
      <c r="E122" s="591"/>
      <c r="F122" s="592">
        <f>SUM(F102:F118)</f>
        <v>0</v>
      </c>
    </row>
    <row r="123" spans="2:4" ht="12.75">
      <c r="B123" s="560"/>
      <c r="C123" s="561"/>
      <c r="D123" s="564"/>
    </row>
    <row r="124" spans="1:6" ht="12.75">
      <c r="A124" s="571"/>
      <c r="B124" s="571"/>
      <c r="C124" s="572"/>
      <c r="D124" s="573"/>
      <c r="E124" s="574"/>
      <c r="F124" s="574"/>
    </row>
    <row r="125" spans="1:6" ht="12.75">
      <c r="A125" s="571"/>
      <c r="B125" s="571"/>
      <c r="C125" s="572"/>
      <c r="D125" s="573"/>
      <c r="E125" s="574"/>
      <c r="F125" s="574"/>
    </row>
    <row r="128" spans="1:6" ht="12.75">
      <c r="A128" s="571"/>
      <c r="B128" s="571"/>
      <c r="C128" s="572"/>
      <c r="D128" s="571"/>
      <c r="E128" s="574"/>
      <c r="F128" s="574"/>
    </row>
    <row r="129" spans="1:6" ht="12.75">
      <c r="A129" s="571"/>
      <c r="B129" s="571"/>
      <c r="C129" s="572"/>
      <c r="D129" s="571"/>
      <c r="E129" s="571"/>
      <c r="F129" s="571"/>
    </row>
    <row r="130" spans="1:6" ht="12.75">
      <c r="A130" s="571"/>
      <c r="B130" s="571"/>
      <c r="C130" s="572"/>
      <c r="D130" s="571"/>
      <c r="E130" s="574"/>
      <c r="F130" s="574"/>
    </row>
    <row r="131" spans="1:6" ht="12.75">
      <c r="A131" s="571"/>
      <c r="B131" s="571"/>
      <c r="C131" s="572"/>
      <c r="D131" s="571"/>
      <c r="E131" s="574"/>
      <c r="F131" s="571"/>
    </row>
    <row r="132" spans="1:6" ht="12.75">
      <c r="A132" s="571"/>
      <c r="B132" s="571"/>
      <c r="C132" s="572"/>
      <c r="D132" s="571"/>
      <c r="E132" s="574"/>
      <c r="F132" s="574"/>
    </row>
    <row r="133" spans="1:6" ht="12.75">
      <c r="A133" s="571"/>
      <c r="B133" s="571"/>
      <c r="C133" s="572"/>
      <c r="D133" s="571"/>
      <c r="E133" s="574"/>
      <c r="F133" s="571"/>
    </row>
    <row r="134" spans="1:6" ht="12.75">
      <c r="A134" s="571"/>
      <c r="B134" s="571"/>
      <c r="C134" s="572"/>
      <c r="D134" s="571"/>
      <c r="E134" s="574"/>
      <c r="F134" s="574"/>
    </row>
    <row r="135" spans="1:6" ht="12.75">
      <c r="A135" s="571"/>
      <c r="B135" s="571"/>
      <c r="C135" s="572"/>
      <c r="D135" s="571"/>
      <c r="E135" s="574"/>
      <c r="F135" s="571"/>
    </row>
    <row r="136" spans="1:6" ht="12.75">
      <c r="A136" s="571"/>
      <c r="B136" s="571"/>
      <c r="C136" s="572"/>
      <c r="D136" s="571"/>
      <c r="E136" s="574"/>
      <c r="F136" s="574"/>
    </row>
    <row r="137" spans="1:6" ht="12.75">
      <c r="A137" s="571"/>
      <c r="B137" s="571"/>
      <c r="C137" s="572"/>
      <c r="D137" s="571"/>
      <c r="E137" s="574"/>
      <c r="F137" s="571"/>
    </row>
    <row r="138" spans="1:6" ht="12.75">
      <c r="A138" s="571"/>
      <c r="B138" s="571"/>
      <c r="C138" s="572"/>
      <c r="D138" s="571"/>
      <c r="E138" s="574"/>
      <c r="F138" s="574"/>
    </row>
    <row r="139" spans="1:6" ht="12.75">
      <c r="A139" s="571"/>
      <c r="B139" s="571"/>
      <c r="C139" s="572"/>
      <c r="D139" s="571"/>
      <c r="E139" s="574"/>
      <c r="F139" s="571"/>
    </row>
    <row r="140" spans="1:6" ht="12.75">
      <c r="A140" s="571"/>
      <c r="B140" s="571"/>
      <c r="C140" s="572"/>
      <c r="D140" s="571"/>
      <c r="E140" s="574"/>
      <c r="F140" s="574"/>
    </row>
    <row r="141" spans="1:6" ht="12.75">
      <c r="A141" s="571"/>
      <c r="B141" s="571"/>
      <c r="C141" s="572"/>
      <c r="D141" s="571"/>
      <c r="E141" s="571"/>
      <c r="F141" s="571"/>
    </row>
    <row r="142" spans="1:6" ht="12.75">
      <c r="A142" s="571"/>
      <c r="B142" s="571"/>
      <c r="C142" s="572"/>
      <c r="D142" s="571"/>
      <c r="E142" s="574"/>
      <c r="F142" s="574"/>
    </row>
    <row r="143" spans="1:6" ht="12.75">
      <c r="A143" s="571"/>
      <c r="B143" s="571"/>
      <c r="C143" s="572"/>
      <c r="D143" s="571"/>
      <c r="E143" s="574"/>
      <c r="F143" s="571"/>
    </row>
    <row r="144" spans="1:6" ht="12.75">
      <c r="A144" s="571"/>
      <c r="B144" s="571"/>
      <c r="C144" s="572"/>
      <c r="D144" s="573"/>
      <c r="E144" s="574"/>
      <c r="F144" s="574"/>
    </row>
    <row r="145" spans="1:6" ht="12.75">
      <c r="A145" s="571"/>
      <c r="B145" s="571"/>
      <c r="C145" s="572"/>
      <c r="D145" s="573"/>
      <c r="E145" s="574"/>
      <c r="F145" s="571"/>
    </row>
    <row r="146" spans="1:6" ht="12.75">
      <c r="A146" s="571"/>
      <c r="B146" s="571"/>
      <c r="C146" s="572"/>
      <c r="D146" s="571"/>
      <c r="E146" s="574"/>
      <c r="F146" s="574"/>
    </row>
    <row r="147" spans="1:6" ht="12.75">
      <c r="A147" s="571"/>
      <c r="B147" s="571"/>
      <c r="C147" s="572"/>
      <c r="D147" s="571"/>
      <c r="E147" s="574"/>
      <c r="F147" s="571"/>
    </row>
    <row r="148" spans="1:6" ht="12.75">
      <c r="A148" s="571"/>
      <c r="B148" s="571"/>
      <c r="C148" s="572"/>
      <c r="D148" s="571"/>
      <c r="E148" s="574"/>
      <c r="F148" s="574"/>
    </row>
    <row r="149" spans="1:6" ht="12.75">
      <c r="A149" s="571"/>
      <c r="B149" s="571"/>
      <c r="C149" s="572"/>
      <c r="D149" s="571"/>
      <c r="E149" s="574"/>
      <c r="F149" s="571"/>
    </row>
    <row r="150" spans="1:6" ht="12.75">
      <c r="A150" s="571"/>
      <c r="B150" s="571"/>
      <c r="C150" s="572"/>
      <c r="D150" s="571"/>
      <c r="E150" s="574"/>
      <c r="F150" s="574"/>
    </row>
    <row r="151" spans="1:6" ht="12.75">
      <c r="A151" s="571"/>
      <c r="B151" s="571"/>
      <c r="C151" s="572"/>
      <c r="D151" s="571"/>
      <c r="E151" s="574"/>
      <c r="F151" s="571"/>
    </row>
    <row r="152" spans="1:6" ht="12.75">
      <c r="A152" s="571"/>
      <c r="B152" s="571"/>
      <c r="C152" s="572"/>
      <c r="D152" s="571"/>
      <c r="E152" s="574"/>
      <c r="F152" s="574"/>
    </row>
    <row r="153" spans="1:6" ht="12.75">
      <c r="A153" s="571"/>
      <c r="B153" s="571"/>
      <c r="C153" s="572"/>
      <c r="D153" s="571"/>
      <c r="E153" s="574"/>
      <c r="F153" s="574"/>
    </row>
    <row r="154" spans="1:6" ht="12.75">
      <c r="A154" s="571"/>
      <c r="B154" s="571"/>
      <c r="C154" s="575"/>
      <c r="D154" s="571"/>
      <c r="E154" s="574"/>
      <c r="F154" s="574"/>
    </row>
    <row r="155" spans="1:6" ht="12.75">
      <c r="A155" s="571"/>
      <c r="B155" s="571"/>
      <c r="C155" s="572"/>
      <c r="D155" s="571"/>
      <c r="E155" s="574"/>
      <c r="F155" s="574"/>
    </row>
    <row r="156" spans="1:6" ht="12.75">
      <c r="A156" s="571"/>
      <c r="B156" s="571"/>
      <c r="C156" s="572"/>
      <c r="D156" s="571"/>
      <c r="E156" s="574"/>
      <c r="F156" s="574"/>
    </row>
  </sheetData>
  <mergeCells count="26">
    <mergeCell ref="A14:E14"/>
    <mergeCell ref="A54:E54"/>
    <mergeCell ref="B10:D10"/>
    <mergeCell ref="B11:D11"/>
    <mergeCell ref="B12:D12"/>
    <mergeCell ref="B13:D13"/>
    <mergeCell ref="A6:E6"/>
    <mergeCell ref="B7:D7"/>
    <mergeCell ref="B8:D8"/>
    <mergeCell ref="B9:D9"/>
    <mergeCell ref="A101:F101"/>
    <mergeCell ref="A120:F120"/>
    <mergeCell ref="A2:E3"/>
    <mergeCell ref="A4:E4"/>
    <mergeCell ref="A94:F94"/>
    <mergeCell ref="B95:E95"/>
    <mergeCell ref="A97:F97"/>
    <mergeCell ref="A99:F99"/>
    <mergeCell ref="A64:F64"/>
    <mergeCell ref="A66:F66"/>
    <mergeCell ref="A87:F87"/>
    <mergeCell ref="A92:F93"/>
    <mergeCell ref="A57:F58"/>
    <mergeCell ref="A59:F59"/>
    <mergeCell ref="B60:E60"/>
    <mergeCell ref="A62:F62"/>
  </mergeCells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F161"/>
  <sheetViews>
    <sheetView workbookViewId="0" topLeftCell="A43">
      <selection activeCell="I54" sqref="I53:I54"/>
    </sheetView>
  </sheetViews>
  <sheetFormatPr defaultColWidth="9.140625" defaultRowHeight="12.75"/>
  <cols>
    <col min="1" max="1" width="3.57421875" style="362" customWidth="1"/>
    <col min="2" max="2" width="42.57421875" style="0" customWidth="1"/>
    <col min="3" max="3" width="6.00390625" style="555" customWidth="1"/>
    <col min="4" max="4" width="7.7109375" style="555" customWidth="1"/>
    <col min="5" max="5" width="10.28125" style="555" customWidth="1"/>
    <col min="6" max="6" width="15.00390625" style="555" customWidth="1"/>
  </cols>
  <sheetData>
    <row r="1" ht="33.75" customHeight="1"/>
    <row r="2" spans="1:6" ht="12.75">
      <c r="A2" s="642" t="s">
        <v>10</v>
      </c>
      <c r="B2" s="642"/>
      <c r="C2" s="642"/>
      <c r="D2" s="642"/>
      <c r="E2" s="642"/>
      <c r="F2" s="609"/>
    </row>
    <row r="3" spans="1:6" ht="12.75">
      <c r="A3" s="642"/>
      <c r="B3" s="642"/>
      <c r="C3" s="642"/>
      <c r="D3" s="642"/>
      <c r="E3" s="642"/>
      <c r="F3" s="613"/>
    </row>
    <row r="4" spans="1:6" ht="12.75">
      <c r="A4" s="638"/>
      <c r="B4" s="638"/>
      <c r="C4" s="638"/>
      <c r="D4" s="638"/>
      <c r="E4" s="638"/>
      <c r="F4" s="563"/>
    </row>
    <row r="5" spans="1:6" ht="12.75">
      <c r="A5" s="593" t="s">
        <v>614</v>
      </c>
      <c r="B5" s="593" t="s">
        <v>11</v>
      </c>
      <c r="C5" s="594"/>
      <c r="D5" s="543"/>
      <c r="E5" s="534"/>
      <c r="F5" s="534" t="s">
        <v>12</v>
      </c>
    </row>
    <row r="6" spans="1:6" ht="12.75">
      <c r="A6" s="645"/>
      <c r="B6" s="645"/>
      <c r="C6" s="645"/>
      <c r="D6" s="645"/>
      <c r="E6" s="645"/>
      <c r="F6" s="563"/>
    </row>
    <row r="7" spans="1:6" ht="12.75">
      <c r="A7" s="610">
        <v>1</v>
      </c>
      <c r="B7" s="650" t="s">
        <v>38</v>
      </c>
      <c r="C7" s="650"/>
      <c r="D7" s="650"/>
      <c r="E7" s="599"/>
      <c r="F7" s="599">
        <f>F89</f>
        <v>0</v>
      </c>
    </row>
    <row r="8" spans="1:6" ht="12.75">
      <c r="A8" s="611"/>
      <c r="B8" s="651"/>
      <c r="C8" s="651"/>
      <c r="D8" s="651"/>
      <c r="E8" s="612"/>
      <c r="F8" s="612"/>
    </row>
    <row r="9" spans="1:6" ht="12.75">
      <c r="A9" s="610">
        <v>2</v>
      </c>
      <c r="B9" s="650" t="s">
        <v>39</v>
      </c>
      <c r="C9" s="650"/>
      <c r="D9" s="650"/>
      <c r="E9" s="599"/>
      <c r="F9" s="599">
        <v>0</v>
      </c>
    </row>
    <row r="10" spans="1:6" ht="12.75">
      <c r="A10" s="648"/>
      <c r="B10" s="648"/>
      <c r="C10" s="648"/>
      <c r="D10" s="648"/>
      <c r="E10" s="648"/>
      <c r="F10" s="563"/>
    </row>
    <row r="11" spans="1:6" ht="12.75">
      <c r="A11" s="600"/>
      <c r="B11" s="601"/>
      <c r="C11" s="528" t="s">
        <v>17</v>
      </c>
      <c r="D11" s="602"/>
      <c r="E11" s="529"/>
      <c r="F11" s="529">
        <f>SUM(F7:F9)</f>
        <v>0</v>
      </c>
    </row>
    <row r="12" spans="1:6" ht="12.75">
      <c r="A12" s="603"/>
      <c r="B12" s="604"/>
      <c r="C12" s="578" t="s">
        <v>18</v>
      </c>
      <c r="D12" s="605"/>
      <c r="E12" s="605">
        <v>0.2</v>
      </c>
      <c r="F12" s="529">
        <f>+F11*E12</f>
        <v>0</v>
      </c>
    </row>
    <row r="13" spans="1:6" ht="12.75">
      <c r="A13" s="606"/>
      <c r="B13" s="607"/>
      <c r="C13" s="579" t="s">
        <v>19</v>
      </c>
      <c r="D13" s="579"/>
      <c r="E13" s="608"/>
      <c r="F13" s="608">
        <f>+F11+F12</f>
        <v>0</v>
      </c>
    </row>
    <row r="14" spans="1:6" ht="12.75">
      <c r="A14" s="614"/>
      <c r="B14" s="604"/>
      <c r="C14" s="578"/>
      <c r="D14" s="578"/>
      <c r="E14" s="615"/>
      <c r="F14" s="615"/>
    </row>
    <row r="15" spans="1:6" ht="12.75">
      <c r="A15" s="614"/>
      <c r="B15" s="604"/>
      <c r="C15" s="578"/>
      <c r="D15" s="578"/>
      <c r="E15" s="615"/>
      <c r="F15" s="615"/>
    </row>
    <row r="16" spans="1:6" s="359" customFormat="1" ht="12.75">
      <c r="A16" s="616"/>
      <c r="B16" s="617"/>
      <c r="C16" s="618"/>
      <c r="D16" s="618"/>
      <c r="E16" s="619"/>
      <c r="F16" s="619"/>
    </row>
    <row r="17" spans="1:6" s="359" customFormat="1" ht="12.75">
      <c r="A17" s="616"/>
      <c r="B17" s="617"/>
      <c r="C17" s="618"/>
      <c r="D17" s="618"/>
      <c r="E17" s="619"/>
      <c r="F17" s="619"/>
    </row>
    <row r="18" spans="1:6" s="359" customFormat="1" ht="12.75">
      <c r="A18" s="616"/>
      <c r="B18" s="617"/>
      <c r="C18" s="618"/>
      <c r="D18" s="618"/>
      <c r="E18" s="619"/>
      <c r="F18" s="619"/>
    </row>
    <row r="19" spans="1:6" s="359" customFormat="1" ht="12.75">
      <c r="A19" s="616"/>
      <c r="B19" s="617"/>
      <c r="C19" s="618"/>
      <c r="D19" s="618"/>
      <c r="E19" s="619"/>
      <c r="F19" s="619"/>
    </row>
    <row r="20" spans="1:6" s="359" customFormat="1" ht="12.75">
      <c r="A20" s="616"/>
      <c r="B20" s="617"/>
      <c r="C20" s="618"/>
      <c r="D20" s="618"/>
      <c r="E20" s="619"/>
      <c r="F20" s="619"/>
    </row>
    <row r="21" spans="1:6" s="359" customFormat="1" ht="12.75">
      <c r="A21" s="616"/>
      <c r="B21" s="617"/>
      <c r="C21" s="618"/>
      <c r="D21" s="618"/>
      <c r="E21" s="619"/>
      <c r="F21" s="619"/>
    </row>
    <row r="22" spans="1:6" s="359" customFormat="1" ht="12.75">
      <c r="A22" s="616"/>
      <c r="B22" s="617"/>
      <c r="C22" s="618"/>
      <c r="D22" s="618"/>
      <c r="E22" s="619"/>
      <c r="F22" s="619"/>
    </row>
    <row r="23" spans="1:6" s="359" customFormat="1" ht="12.75">
      <c r="A23" s="616"/>
      <c r="B23" s="617"/>
      <c r="C23" s="618"/>
      <c r="D23" s="618"/>
      <c r="E23" s="619"/>
      <c r="F23" s="619"/>
    </row>
    <row r="24" spans="1:6" s="359" customFormat="1" ht="12.75">
      <c r="A24" s="616"/>
      <c r="B24" s="617"/>
      <c r="C24" s="618"/>
      <c r="D24" s="618"/>
      <c r="E24" s="619"/>
      <c r="F24" s="619"/>
    </row>
    <row r="25" spans="1:6" s="359" customFormat="1" ht="12.75">
      <c r="A25" s="616"/>
      <c r="B25" s="617"/>
      <c r="C25" s="618"/>
      <c r="D25" s="618"/>
      <c r="E25" s="619"/>
      <c r="F25" s="619"/>
    </row>
    <row r="26" spans="1:6" s="359" customFormat="1" ht="12.75">
      <c r="A26" s="616"/>
      <c r="B26" s="617"/>
      <c r="C26" s="618"/>
      <c r="D26" s="618"/>
      <c r="E26" s="619"/>
      <c r="F26" s="619"/>
    </row>
    <row r="27" spans="1:6" s="359" customFormat="1" ht="12.75">
      <c r="A27" s="616"/>
      <c r="B27" s="617"/>
      <c r="C27" s="618"/>
      <c r="D27" s="618"/>
      <c r="E27" s="619"/>
      <c r="F27" s="619"/>
    </row>
    <row r="28" spans="1:6" s="359" customFormat="1" ht="12.75">
      <c r="A28" s="616"/>
      <c r="B28" s="617"/>
      <c r="C28" s="618"/>
      <c r="D28" s="618"/>
      <c r="E28" s="619"/>
      <c r="F28" s="619"/>
    </row>
    <row r="29" spans="1:6" s="359" customFormat="1" ht="12.75">
      <c r="A29" s="616"/>
      <c r="B29" s="617"/>
      <c r="C29" s="618"/>
      <c r="D29" s="618"/>
      <c r="E29" s="619"/>
      <c r="F29" s="619"/>
    </row>
    <row r="30" spans="1:6" s="359" customFormat="1" ht="12.75">
      <c r="A30" s="616"/>
      <c r="B30" s="617"/>
      <c r="C30" s="618"/>
      <c r="D30" s="618"/>
      <c r="E30" s="619"/>
      <c r="F30" s="619"/>
    </row>
    <row r="31" spans="1:6" s="359" customFormat="1" ht="12.75">
      <c r="A31" s="616"/>
      <c r="B31" s="617"/>
      <c r="C31" s="618"/>
      <c r="D31" s="618"/>
      <c r="E31" s="619"/>
      <c r="F31" s="619"/>
    </row>
    <row r="32" spans="1:6" s="359" customFormat="1" ht="12.75">
      <c r="A32" s="616"/>
      <c r="B32" s="617"/>
      <c r="C32" s="618"/>
      <c r="D32" s="618"/>
      <c r="E32" s="619"/>
      <c r="F32" s="619"/>
    </row>
    <row r="33" spans="1:6" s="359" customFormat="1" ht="12.75">
      <c r="A33" s="616"/>
      <c r="B33" s="617"/>
      <c r="C33" s="618"/>
      <c r="D33" s="618"/>
      <c r="E33" s="619"/>
      <c r="F33" s="619"/>
    </row>
    <row r="34" spans="1:6" s="359" customFormat="1" ht="12.75">
      <c r="A34" s="616"/>
      <c r="B34" s="617"/>
      <c r="C34" s="618"/>
      <c r="D34" s="618"/>
      <c r="E34" s="619"/>
      <c r="F34" s="619"/>
    </row>
    <row r="35" spans="1:6" s="359" customFormat="1" ht="12.75">
      <c r="A35" s="616"/>
      <c r="B35" s="617"/>
      <c r="C35" s="618"/>
      <c r="D35" s="618"/>
      <c r="E35" s="619"/>
      <c r="F35" s="619"/>
    </row>
    <row r="36" spans="1:6" s="359" customFormat="1" ht="12.75">
      <c r="A36" s="616"/>
      <c r="B36" s="617"/>
      <c r="C36" s="618"/>
      <c r="D36" s="618"/>
      <c r="E36" s="619"/>
      <c r="F36" s="619"/>
    </row>
    <row r="37" spans="1:6" s="359" customFormat="1" ht="12.75">
      <c r="A37" s="616"/>
      <c r="B37" s="617"/>
      <c r="C37" s="618"/>
      <c r="D37" s="618"/>
      <c r="E37" s="619"/>
      <c r="F37" s="619"/>
    </row>
    <row r="38" spans="1:6" s="359" customFormat="1" ht="12.75">
      <c r="A38" s="616"/>
      <c r="B38" s="617"/>
      <c r="C38" s="618"/>
      <c r="D38" s="618"/>
      <c r="E38" s="619"/>
      <c r="F38" s="619"/>
    </row>
    <row r="39" spans="1:6" s="359" customFormat="1" ht="12.75">
      <c r="A39" s="616"/>
      <c r="B39" s="617"/>
      <c r="C39" s="618"/>
      <c r="D39" s="618"/>
      <c r="E39" s="619"/>
      <c r="F39" s="619"/>
    </row>
    <row r="40" spans="1:6" s="359" customFormat="1" ht="12.75">
      <c r="A40" s="616"/>
      <c r="B40" s="617"/>
      <c r="C40" s="618"/>
      <c r="D40" s="618"/>
      <c r="E40" s="619"/>
      <c r="F40" s="619"/>
    </row>
    <row r="41" spans="1:6" s="359" customFormat="1" ht="12.75">
      <c r="A41" s="616"/>
      <c r="B41" s="617"/>
      <c r="C41" s="618"/>
      <c r="D41" s="618"/>
      <c r="E41" s="619"/>
      <c r="F41" s="619"/>
    </row>
    <row r="42" spans="1:6" s="359" customFormat="1" ht="12.75">
      <c r="A42" s="616"/>
      <c r="B42" s="617"/>
      <c r="C42" s="618"/>
      <c r="D42" s="618"/>
      <c r="E42" s="619"/>
      <c r="F42" s="619"/>
    </row>
    <row r="43" spans="1:6" s="359" customFormat="1" ht="12.75">
      <c r="A43" s="616"/>
      <c r="B43" s="617"/>
      <c r="C43" s="618"/>
      <c r="D43" s="618"/>
      <c r="E43" s="619"/>
      <c r="F43" s="619"/>
    </row>
    <row r="44" spans="1:6" s="359" customFormat="1" ht="12.75">
      <c r="A44" s="616"/>
      <c r="B44" s="617"/>
      <c r="C44" s="618"/>
      <c r="D44" s="618"/>
      <c r="E44" s="619"/>
      <c r="F44" s="619"/>
    </row>
    <row r="45" spans="1:6" s="359" customFormat="1" ht="12.75">
      <c r="A45" s="616"/>
      <c r="B45" s="617"/>
      <c r="C45" s="618"/>
      <c r="D45" s="618"/>
      <c r="E45" s="619"/>
      <c r="F45" s="619"/>
    </row>
    <row r="46" spans="1:6" s="359" customFormat="1" ht="12.75">
      <c r="A46" s="616"/>
      <c r="B46" s="617"/>
      <c r="C46" s="618"/>
      <c r="D46" s="618"/>
      <c r="E46" s="619"/>
      <c r="F46" s="619"/>
    </row>
    <row r="47" spans="1:6" s="359" customFormat="1" ht="12.75">
      <c r="A47" s="616"/>
      <c r="B47" s="617"/>
      <c r="C47" s="618"/>
      <c r="D47" s="618"/>
      <c r="E47" s="619"/>
      <c r="F47" s="619"/>
    </row>
    <row r="48" spans="1:6" s="359" customFormat="1" ht="12.75">
      <c r="A48" s="616"/>
      <c r="B48" s="617"/>
      <c r="C48" s="618"/>
      <c r="D48" s="618"/>
      <c r="E48" s="619"/>
      <c r="F48" s="619"/>
    </row>
    <row r="49" spans="1:6" s="359" customFormat="1" ht="12.75">
      <c r="A49" s="616"/>
      <c r="B49" s="617"/>
      <c r="C49" s="618"/>
      <c r="D49" s="618"/>
      <c r="E49" s="619"/>
      <c r="F49" s="619"/>
    </row>
    <row r="50" spans="1:6" s="359" customFormat="1" ht="12.75">
      <c r="A50" s="616"/>
      <c r="B50" s="617"/>
      <c r="C50" s="618"/>
      <c r="D50" s="618"/>
      <c r="E50" s="619"/>
      <c r="F50" s="619"/>
    </row>
    <row r="51" spans="1:6" s="359" customFormat="1" ht="12.75">
      <c r="A51" s="616"/>
      <c r="B51" s="617"/>
      <c r="C51" s="618"/>
      <c r="D51" s="618"/>
      <c r="E51" s="619"/>
      <c r="F51" s="619"/>
    </row>
    <row r="52" spans="1:6" s="359" customFormat="1" ht="12.75">
      <c r="A52" s="616"/>
      <c r="B52" s="617"/>
      <c r="C52" s="618"/>
      <c r="D52" s="618"/>
      <c r="E52" s="619"/>
      <c r="F52" s="619"/>
    </row>
    <row r="53" spans="1:6" s="359" customFormat="1" ht="12.75">
      <c r="A53" s="616"/>
      <c r="B53" s="617"/>
      <c r="C53" s="618"/>
      <c r="D53" s="618"/>
      <c r="E53" s="619"/>
      <c r="F53" s="619"/>
    </row>
    <row r="54" spans="1:6" s="359" customFormat="1" ht="12.75">
      <c r="A54" s="616"/>
      <c r="B54" s="617"/>
      <c r="C54" s="618"/>
      <c r="D54" s="618"/>
      <c r="E54" s="619"/>
      <c r="F54" s="619"/>
    </row>
    <row r="56" spans="1:6" ht="12.75">
      <c r="A56" s="637" t="s">
        <v>20</v>
      </c>
      <c r="B56" s="637"/>
      <c r="C56" s="637"/>
      <c r="D56" s="637"/>
      <c r="E56" s="637"/>
      <c r="F56" s="637"/>
    </row>
    <row r="57" spans="1:6" ht="12.75">
      <c r="A57" s="637"/>
      <c r="B57" s="637"/>
      <c r="C57" s="637"/>
      <c r="D57" s="637"/>
      <c r="E57" s="637"/>
      <c r="F57" s="637"/>
    </row>
    <row r="58" spans="1:6" ht="12.75">
      <c r="A58" s="638"/>
      <c r="B58" s="638"/>
      <c r="C58" s="638"/>
      <c r="D58" s="638"/>
      <c r="E58" s="638"/>
      <c r="F58" s="638"/>
    </row>
    <row r="59" spans="1:6" ht="12.75">
      <c r="A59" s="527"/>
      <c r="B59" s="639" t="s">
        <v>21</v>
      </c>
      <c r="C59" s="639"/>
      <c r="D59" s="639"/>
      <c r="E59" s="639"/>
      <c r="F59" s="529">
        <f>SUM(F66:F87)</f>
        <v>0</v>
      </c>
    </row>
    <row r="60" spans="1:6" ht="12.75">
      <c r="A60" s="530"/>
      <c r="B60" s="531"/>
      <c r="C60" s="531"/>
      <c r="D60" s="532"/>
      <c r="E60" s="533"/>
      <c r="F60" s="534"/>
    </row>
    <row r="61" spans="1:6" ht="12.75">
      <c r="A61" s="640"/>
      <c r="B61" s="640"/>
      <c r="C61" s="640"/>
      <c r="D61" s="640"/>
      <c r="E61" s="640"/>
      <c r="F61" s="640"/>
    </row>
    <row r="62" spans="1:6" ht="31.5">
      <c r="A62" s="535"/>
      <c r="B62" s="536" t="s">
        <v>613</v>
      </c>
      <c r="C62" s="537"/>
      <c r="D62" s="538"/>
      <c r="E62" s="538"/>
      <c r="F62" s="539"/>
    </row>
    <row r="63" spans="1:6" ht="12.75">
      <c r="A63" s="644"/>
      <c r="B63" s="644"/>
      <c r="C63" s="644"/>
      <c r="D63" s="644"/>
      <c r="E63" s="644"/>
      <c r="F63" s="644"/>
    </row>
    <row r="64" spans="1:6" ht="12.75">
      <c r="A64" s="540" t="s">
        <v>614</v>
      </c>
      <c r="B64" s="540" t="s">
        <v>22</v>
      </c>
      <c r="C64" s="541" t="s">
        <v>616</v>
      </c>
      <c r="D64" s="542" t="s">
        <v>617</v>
      </c>
      <c r="E64" s="543" t="s">
        <v>23</v>
      </c>
      <c r="F64" s="544" t="s">
        <v>24</v>
      </c>
    </row>
    <row r="65" spans="1:6" ht="12.75">
      <c r="A65" s="641"/>
      <c r="B65" s="641"/>
      <c r="C65" s="641"/>
      <c r="D65" s="641"/>
      <c r="E65" s="641"/>
      <c r="F65" s="641"/>
    </row>
    <row r="66" spans="1:6" ht="52.5">
      <c r="A66" s="545">
        <v>1</v>
      </c>
      <c r="B66" s="546" t="s">
        <v>25</v>
      </c>
      <c r="C66" s="547" t="s">
        <v>310</v>
      </c>
      <c r="D66" s="546">
        <f>710*1.2*0.6</f>
        <v>511.2</v>
      </c>
      <c r="E66" s="548"/>
      <c r="F66" s="549">
        <f aca="true" t="shared" si="0" ref="F66:F85">+D66*E66</f>
        <v>0</v>
      </c>
    </row>
    <row r="67" spans="1:6" ht="42">
      <c r="A67" s="545">
        <v>2</v>
      </c>
      <c r="B67" s="546" t="s">
        <v>26</v>
      </c>
      <c r="C67" s="547" t="s">
        <v>310</v>
      </c>
      <c r="D67" s="546">
        <f>D66*0.7</f>
        <v>357.84000000000003</v>
      </c>
      <c r="E67" s="548"/>
      <c r="F67" s="549">
        <f t="shared" si="0"/>
        <v>0</v>
      </c>
    </row>
    <row r="68" spans="1:6" ht="42">
      <c r="A68" s="545">
        <v>3</v>
      </c>
      <c r="B68" s="546" t="s">
        <v>27</v>
      </c>
      <c r="C68" s="547" t="s">
        <v>310</v>
      </c>
      <c r="D68" s="546">
        <f>D66*0.3</f>
        <v>153.36</v>
      </c>
      <c r="E68" s="548"/>
      <c r="F68" s="549">
        <f t="shared" si="0"/>
        <v>0</v>
      </c>
    </row>
    <row r="69" spans="1:6" ht="42">
      <c r="A69" s="545">
        <v>4</v>
      </c>
      <c r="B69" s="546" t="s">
        <v>28</v>
      </c>
      <c r="C69" s="547" t="s">
        <v>624</v>
      </c>
      <c r="D69" s="546">
        <f>2*710</f>
        <v>1420</v>
      </c>
      <c r="E69" s="548"/>
      <c r="F69" s="549">
        <f t="shared" si="0"/>
        <v>0</v>
      </c>
    </row>
    <row r="70" spans="1:6" ht="42">
      <c r="A70" s="545">
        <v>5</v>
      </c>
      <c r="B70" s="546" t="s">
        <v>29</v>
      </c>
      <c r="C70" s="547" t="s">
        <v>624</v>
      </c>
      <c r="D70" s="546">
        <f>2*710</f>
        <v>1420</v>
      </c>
      <c r="E70" s="548"/>
      <c r="F70" s="549">
        <f t="shared" si="0"/>
        <v>0</v>
      </c>
    </row>
    <row r="71" spans="1:6" ht="21">
      <c r="A71" s="545">
        <v>6</v>
      </c>
      <c r="B71" s="546" t="s">
        <v>625</v>
      </c>
      <c r="C71" s="547" t="s">
        <v>310</v>
      </c>
      <c r="D71" s="546">
        <v>10</v>
      </c>
      <c r="E71" s="548"/>
      <c r="F71" s="549">
        <f t="shared" si="0"/>
        <v>0</v>
      </c>
    </row>
    <row r="72" spans="1:6" ht="31.5">
      <c r="A72" s="545">
        <v>7</v>
      </c>
      <c r="B72" s="546" t="s">
        <v>30</v>
      </c>
      <c r="C72" s="547" t="s">
        <v>310</v>
      </c>
      <c r="D72" s="546">
        <f>+D66*0.8</f>
        <v>408.96000000000004</v>
      </c>
      <c r="E72" s="548"/>
      <c r="F72" s="549">
        <f t="shared" si="0"/>
        <v>0</v>
      </c>
    </row>
    <row r="73" spans="1:6" ht="42">
      <c r="A73" s="545">
        <v>8</v>
      </c>
      <c r="B73" s="546" t="s">
        <v>31</v>
      </c>
      <c r="C73" s="547" t="s">
        <v>208</v>
      </c>
      <c r="D73" s="546">
        <v>4</v>
      </c>
      <c r="E73" s="548"/>
      <c r="F73" s="549">
        <f t="shared" si="0"/>
        <v>0</v>
      </c>
    </row>
    <row r="74" spans="1:6" ht="42">
      <c r="A74" s="545">
        <v>9</v>
      </c>
      <c r="B74" s="546" t="s">
        <v>32</v>
      </c>
      <c r="C74" s="547" t="s">
        <v>208</v>
      </c>
      <c r="D74" s="546">
        <v>4</v>
      </c>
      <c r="E74" s="548"/>
      <c r="F74" s="549">
        <f t="shared" si="0"/>
        <v>0</v>
      </c>
    </row>
    <row r="75" spans="1:6" ht="42">
      <c r="A75" s="545">
        <v>10</v>
      </c>
      <c r="B75" s="546" t="s">
        <v>33</v>
      </c>
      <c r="C75" s="547" t="s">
        <v>208</v>
      </c>
      <c r="D75" s="546">
        <v>15</v>
      </c>
      <c r="E75" s="548"/>
      <c r="F75" s="549">
        <f t="shared" si="0"/>
        <v>0</v>
      </c>
    </row>
    <row r="76" spans="1:6" ht="42">
      <c r="A76" s="545">
        <v>11</v>
      </c>
      <c r="B76" s="546" t="s">
        <v>34</v>
      </c>
      <c r="C76" s="547" t="s">
        <v>208</v>
      </c>
      <c r="D76" s="546">
        <v>15</v>
      </c>
      <c r="E76" s="548"/>
      <c r="F76" s="549">
        <f t="shared" si="0"/>
        <v>0</v>
      </c>
    </row>
    <row r="77" spans="1:6" ht="31.5">
      <c r="A77" s="545">
        <v>12</v>
      </c>
      <c r="B77" s="546" t="s">
        <v>35</v>
      </c>
      <c r="C77" s="547" t="s">
        <v>208</v>
      </c>
      <c r="D77" s="546">
        <v>6</v>
      </c>
      <c r="E77" s="548"/>
      <c r="F77" s="549">
        <f t="shared" si="0"/>
        <v>0</v>
      </c>
    </row>
    <row r="78" spans="1:6" ht="12.75">
      <c r="A78" s="545">
        <v>13</v>
      </c>
      <c r="B78" s="546" t="s">
        <v>36</v>
      </c>
      <c r="C78" s="547" t="s">
        <v>624</v>
      </c>
      <c r="D78" s="546">
        <v>710</v>
      </c>
      <c r="E78" s="548"/>
      <c r="F78" s="549">
        <f>+D78*E78</f>
        <v>0</v>
      </c>
    </row>
    <row r="79" spans="1:6" ht="21">
      <c r="A79" s="545">
        <v>14</v>
      </c>
      <c r="B79" s="546" t="s">
        <v>633</v>
      </c>
      <c r="C79" s="547" t="s">
        <v>624</v>
      </c>
      <c r="D79" s="546">
        <v>710</v>
      </c>
      <c r="E79" s="548"/>
      <c r="F79" s="549">
        <f t="shared" si="0"/>
        <v>0</v>
      </c>
    </row>
    <row r="80" spans="1:6" ht="21">
      <c r="A80" s="545">
        <v>15</v>
      </c>
      <c r="B80" s="546" t="s">
        <v>634</v>
      </c>
      <c r="C80" s="547" t="s">
        <v>624</v>
      </c>
      <c r="D80" s="546">
        <v>710</v>
      </c>
      <c r="E80" s="548"/>
      <c r="F80" s="549">
        <f t="shared" si="0"/>
        <v>0</v>
      </c>
    </row>
    <row r="81" spans="1:6" ht="21.75">
      <c r="A81" s="545">
        <v>16</v>
      </c>
      <c r="B81" s="550" t="s">
        <v>448</v>
      </c>
      <c r="C81" s="547" t="s">
        <v>624</v>
      </c>
      <c r="D81" s="546">
        <v>710</v>
      </c>
      <c r="E81" s="548"/>
      <c r="F81" s="549">
        <f t="shared" si="0"/>
        <v>0</v>
      </c>
    </row>
    <row r="82" spans="1:6" ht="21">
      <c r="A82" s="545">
        <v>17</v>
      </c>
      <c r="B82" s="546" t="s">
        <v>636</v>
      </c>
      <c r="C82" s="547" t="s">
        <v>637</v>
      </c>
      <c r="D82" s="546">
        <v>18</v>
      </c>
      <c r="E82" s="548"/>
      <c r="F82" s="549">
        <f t="shared" si="0"/>
        <v>0</v>
      </c>
    </row>
    <row r="83" spans="1:6" ht="21">
      <c r="A83" s="545">
        <v>18</v>
      </c>
      <c r="B83" s="546" t="s">
        <v>37</v>
      </c>
      <c r="C83" s="551" t="s">
        <v>359</v>
      </c>
      <c r="D83" s="552">
        <v>16</v>
      </c>
      <c r="E83" s="548"/>
      <c r="F83" s="549">
        <f t="shared" si="0"/>
        <v>0</v>
      </c>
    </row>
    <row r="84" spans="1:6" ht="21">
      <c r="A84" s="545">
        <v>19</v>
      </c>
      <c r="B84" s="546" t="s">
        <v>638</v>
      </c>
      <c r="C84" s="551" t="s">
        <v>359</v>
      </c>
      <c r="D84" s="552">
        <v>8</v>
      </c>
      <c r="E84" s="548"/>
      <c r="F84" s="549">
        <f t="shared" si="0"/>
        <v>0</v>
      </c>
    </row>
    <row r="85" spans="1:6" ht="21">
      <c r="A85" s="545">
        <v>20</v>
      </c>
      <c r="B85" s="546" t="s">
        <v>639</v>
      </c>
      <c r="C85" s="551" t="s">
        <v>359</v>
      </c>
      <c r="D85" s="552">
        <v>20</v>
      </c>
      <c r="E85" s="548"/>
      <c r="F85" s="549">
        <f t="shared" si="0"/>
        <v>0</v>
      </c>
    </row>
    <row r="86" spans="1:6" ht="12.75">
      <c r="A86" s="554"/>
      <c r="B86" s="546"/>
      <c r="C86" s="551"/>
      <c r="D86" s="552"/>
      <c r="E86" s="548"/>
      <c r="F86" s="553"/>
    </row>
    <row r="87" spans="1:6" ht="12.75">
      <c r="A87" s="636"/>
      <c r="B87" s="636"/>
      <c r="C87" s="636"/>
      <c r="D87" s="636"/>
      <c r="E87" s="636"/>
      <c r="F87" s="636"/>
    </row>
    <row r="89" spans="1:6" ht="12.75">
      <c r="A89" s="556"/>
      <c r="B89" s="557" t="s">
        <v>640</v>
      </c>
      <c r="C89" s="558"/>
      <c r="D89" s="558"/>
      <c r="E89" s="558"/>
      <c r="F89" s="559">
        <f>SUM(F66:F85)</f>
        <v>0</v>
      </c>
    </row>
    <row r="90" spans="1:6" ht="12.75">
      <c r="A90" s="556"/>
      <c r="B90" s="557"/>
      <c r="C90" s="558"/>
      <c r="D90" s="558"/>
      <c r="E90" s="558"/>
      <c r="F90" s="559"/>
    </row>
    <row r="91" spans="1:4" ht="12.75">
      <c r="A91" s="560"/>
      <c r="B91" s="560"/>
      <c r="C91" s="560"/>
      <c r="D91" s="560"/>
    </row>
    <row r="92" spans="1:6" ht="12.75">
      <c r="A92" s="560"/>
      <c r="B92" s="560"/>
      <c r="C92" s="560"/>
      <c r="D92" s="560"/>
      <c r="E92" s="563"/>
      <c r="F92" s="563"/>
    </row>
    <row r="93" spans="1:6" ht="12.75">
      <c r="A93" s="560"/>
      <c r="B93" s="560"/>
      <c r="C93" s="560"/>
      <c r="D93" s="560"/>
      <c r="E93" s="563"/>
      <c r="F93" s="563"/>
    </row>
    <row r="94" spans="2:6" ht="12.75">
      <c r="B94" s="560"/>
      <c r="C94" s="561"/>
      <c r="D94" s="562"/>
      <c r="E94" s="563"/>
      <c r="F94" s="563"/>
    </row>
    <row r="95" spans="2:6" ht="12.75">
      <c r="B95" s="560"/>
      <c r="C95" s="561"/>
      <c r="D95" s="562"/>
      <c r="E95" s="563"/>
      <c r="F95" s="563"/>
    </row>
    <row r="98" spans="2:4" ht="12.75">
      <c r="B98" s="560"/>
      <c r="C98" s="561"/>
      <c r="D98" s="564"/>
    </row>
    <row r="99" spans="2:4" ht="12.75">
      <c r="B99" s="560"/>
      <c r="C99" s="561"/>
      <c r="D99" s="564"/>
    </row>
    <row r="100" spans="2:4" ht="12.75">
      <c r="B100" s="560"/>
      <c r="C100" s="561"/>
      <c r="D100" s="565"/>
    </row>
    <row r="101" spans="2:4" ht="12.75">
      <c r="B101" s="560"/>
      <c r="C101" s="561"/>
      <c r="D101" s="565"/>
    </row>
    <row r="102" spans="2:4" ht="12.75">
      <c r="B102" s="560"/>
      <c r="C102" s="561"/>
      <c r="D102" s="565"/>
    </row>
    <row r="103" spans="2:4" ht="12.75">
      <c r="B103" s="560"/>
      <c r="C103" s="561"/>
      <c r="D103" s="565"/>
    </row>
    <row r="104" spans="2:4" ht="12.75">
      <c r="B104" s="560"/>
      <c r="C104" s="561"/>
      <c r="D104" s="565"/>
    </row>
    <row r="105" spans="2:4" ht="12.75">
      <c r="B105" s="560"/>
      <c r="C105" s="561"/>
      <c r="D105" s="565"/>
    </row>
    <row r="106" spans="2:4" ht="12.75">
      <c r="B106" s="560"/>
      <c r="C106" s="561"/>
      <c r="D106" s="565"/>
    </row>
    <row r="107" spans="2:4" ht="12.75">
      <c r="B107" s="560"/>
      <c r="C107" s="561"/>
      <c r="D107" s="564"/>
    </row>
    <row r="108" spans="2:4" ht="12.75">
      <c r="B108" s="560"/>
      <c r="C108" s="561"/>
      <c r="D108" s="564"/>
    </row>
    <row r="109" spans="2:4" ht="12.75">
      <c r="B109" s="560"/>
      <c r="C109" s="561"/>
      <c r="D109" s="564"/>
    </row>
    <row r="110" spans="2:4" ht="12.75">
      <c r="B110" s="560"/>
      <c r="C110" s="561"/>
      <c r="D110" s="564"/>
    </row>
    <row r="111" spans="2:4" ht="12.75">
      <c r="B111" s="560"/>
      <c r="C111" s="561"/>
      <c r="D111" s="564"/>
    </row>
    <row r="114" spans="1:6" ht="12.75">
      <c r="A114" s="566"/>
      <c r="B114" s="567"/>
      <c r="C114" s="568"/>
      <c r="D114" s="569"/>
      <c r="E114" s="570"/>
      <c r="F114" s="570"/>
    </row>
    <row r="115" spans="1:6" ht="12.75">
      <c r="A115" s="566"/>
      <c r="B115" s="571"/>
      <c r="C115" s="568"/>
      <c r="D115" s="569"/>
      <c r="E115" s="570"/>
      <c r="F115" s="570"/>
    </row>
    <row r="116" spans="1:6" ht="12.75">
      <c r="A116" s="571"/>
      <c r="B116" s="571"/>
      <c r="C116" s="572"/>
      <c r="D116" s="573"/>
      <c r="E116" s="574"/>
      <c r="F116" s="574"/>
    </row>
    <row r="117" spans="1:6" ht="12.75">
      <c r="A117" s="571"/>
      <c r="B117" s="571"/>
      <c r="C117" s="572"/>
      <c r="D117" s="573"/>
      <c r="E117" s="574"/>
      <c r="F117" s="574"/>
    </row>
    <row r="118" spans="1:6" ht="12.75">
      <c r="A118" s="571"/>
      <c r="B118" s="571"/>
      <c r="C118" s="572"/>
      <c r="D118" s="573"/>
      <c r="E118" s="574"/>
      <c r="F118" s="574"/>
    </row>
    <row r="119" spans="1:6" ht="12.75">
      <c r="A119" s="571"/>
      <c r="B119" s="571"/>
      <c r="C119" s="572"/>
      <c r="D119" s="573"/>
      <c r="E119" s="574"/>
      <c r="F119" s="574"/>
    </row>
    <row r="120" spans="1:6" ht="12.75">
      <c r="A120" s="571"/>
      <c r="B120" s="571"/>
      <c r="C120" s="572"/>
      <c r="D120" s="573"/>
      <c r="E120" s="574"/>
      <c r="F120" s="574"/>
    </row>
    <row r="121" spans="1:6" ht="12.75">
      <c r="A121" s="571"/>
      <c r="B121" s="571"/>
      <c r="C121" s="572"/>
      <c r="D121" s="573"/>
      <c r="E121" s="574"/>
      <c r="F121" s="574"/>
    </row>
    <row r="122" spans="1:6" ht="12.75">
      <c r="A122" s="571"/>
      <c r="B122" s="571"/>
      <c r="C122" s="572"/>
      <c r="D122" s="573"/>
      <c r="E122" s="574"/>
      <c r="F122" s="574"/>
    </row>
    <row r="123" spans="1:6" ht="12.75">
      <c r="A123" s="571"/>
      <c r="B123" s="571"/>
      <c r="C123" s="572"/>
      <c r="D123" s="573"/>
      <c r="E123" s="574"/>
      <c r="F123" s="574"/>
    </row>
    <row r="124" spans="1:6" ht="12.75">
      <c r="A124" s="571"/>
      <c r="B124" s="571"/>
      <c r="C124" s="572"/>
      <c r="D124" s="573"/>
      <c r="E124" s="574"/>
      <c r="F124" s="574"/>
    </row>
    <row r="125" spans="1:6" ht="12.75">
      <c r="A125" s="571"/>
      <c r="B125" s="571"/>
      <c r="C125" s="572"/>
      <c r="D125" s="573"/>
      <c r="E125" s="574"/>
      <c r="F125" s="574"/>
    </row>
    <row r="126" spans="1:6" ht="12.75">
      <c r="A126" s="571"/>
      <c r="B126" s="571"/>
      <c r="C126" s="572"/>
      <c r="D126" s="573"/>
      <c r="E126" s="574"/>
      <c r="F126" s="574"/>
    </row>
    <row r="127" spans="1:6" ht="12.75">
      <c r="A127" s="571"/>
      <c r="B127" s="571"/>
      <c r="C127" s="572"/>
      <c r="D127" s="573"/>
      <c r="E127" s="574"/>
      <c r="F127" s="574"/>
    </row>
    <row r="128" spans="1:6" ht="12.75">
      <c r="A128" s="571"/>
      <c r="B128" s="571"/>
      <c r="C128" s="572"/>
      <c r="D128" s="573"/>
      <c r="E128" s="574"/>
      <c r="F128" s="574"/>
    </row>
    <row r="129" spans="1:6" ht="12.75">
      <c r="A129" s="571"/>
      <c r="B129" s="571"/>
      <c r="C129" s="572"/>
      <c r="D129" s="573"/>
      <c r="E129" s="574"/>
      <c r="F129" s="574"/>
    </row>
    <row r="130" spans="1:6" ht="12.75">
      <c r="A130" s="571"/>
      <c r="B130" s="571"/>
      <c r="C130" s="572"/>
      <c r="D130" s="573"/>
      <c r="E130" s="574"/>
      <c r="F130" s="574"/>
    </row>
    <row r="133" spans="1:6" ht="12.75">
      <c r="A133" s="571"/>
      <c r="B133" s="571"/>
      <c r="C133" s="572"/>
      <c r="D133" s="571"/>
      <c r="E133" s="574"/>
      <c r="F133" s="574"/>
    </row>
    <row r="134" spans="1:6" ht="12.75">
      <c r="A134" s="571"/>
      <c r="B134" s="571"/>
      <c r="C134" s="572"/>
      <c r="D134" s="571"/>
      <c r="E134" s="571"/>
      <c r="F134" s="571"/>
    </row>
    <row r="135" spans="1:6" ht="12.75">
      <c r="A135" s="571"/>
      <c r="B135" s="571"/>
      <c r="C135" s="572"/>
      <c r="D135" s="571"/>
      <c r="E135" s="574"/>
      <c r="F135" s="574"/>
    </row>
    <row r="136" spans="1:6" ht="12.75">
      <c r="A136" s="571"/>
      <c r="B136" s="571"/>
      <c r="C136" s="572"/>
      <c r="D136" s="571"/>
      <c r="E136" s="574"/>
      <c r="F136" s="571"/>
    </row>
    <row r="137" spans="1:6" ht="12.75">
      <c r="A137" s="571"/>
      <c r="B137" s="571"/>
      <c r="C137" s="572"/>
      <c r="D137" s="571"/>
      <c r="E137" s="574"/>
      <c r="F137" s="574"/>
    </row>
    <row r="138" spans="1:6" ht="12.75">
      <c r="A138" s="571"/>
      <c r="B138" s="571"/>
      <c r="C138" s="572"/>
      <c r="D138" s="571"/>
      <c r="E138" s="574"/>
      <c r="F138" s="571"/>
    </row>
    <row r="139" spans="1:6" ht="12.75">
      <c r="A139" s="571"/>
      <c r="B139" s="571"/>
      <c r="C139" s="572"/>
      <c r="D139" s="571"/>
      <c r="E139" s="574"/>
      <c r="F139" s="574"/>
    </row>
    <row r="140" spans="1:6" ht="12.75">
      <c r="A140" s="571"/>
      <c r="B140" s="571"/>
      <c r="C140" s="572"/>
      <c r="D140" s="571"/>
      <c r="E140" s="574"/>
      <c r="F140" s="571"/>
    </row>
    <row r="141" spans="1:6" ht="12.75">
      <c r="A141" s="571"/>
      <c r="B141" s="571"/>
      <c r="C141" s="572"/>
      <c r="D141" s="571"/>
      <c r="E141" s="574"/>
      <c r="F141" s="574"/>
    </row>
    <row r="142" spans="1:6" ht="12.75">
      <c r="A142" s="571"/>
      <c r="B142" s="571"/>
      <c r="C142" s="572"/>
      <c r="D142" s="571"/>
      <c r="E142" s="574"/>
      <c r="F142" s="571"/>
    </row>
    <row r="143" spans="1:6" ht="12.75">
      <c r="A143" s="571"/>
      <c r="B143" s="571"/>
      <c r="C143" s="572"/>
      <c r="D143" s="571"/>
      <c r="E143" s="574"/>
      <c r="F143" s="574"/>
    </row>
    <row r="144" spans="1:6" ht="12.75">
      <c r="A144" s="571"/>
      <c r="B144" s="571"/>
      <c r="C144" s="572"/>
      <c r="D144" s="571"/>
      <c r="E144" s="574"/>
      <c r="F144" s="571"/>
    </row>
    <row r="145" spans="1:6" ht="12.75">
      <c r="A145" s="571"/>
      <c r="B145" s="571"/>
      <c r="C145" s="572"/>
      <c r="D145" s="571"/>
      <c r="E145" s="574"/>
      <c r="F145" s="574"/>
    </row>
    <row r="146" spans="1:6" ht="12.75">
      <c r="A146" s="571"/>
      <c r="B146" s="571"/>
      <c r="C146" s="572"/>
      <c r="D146" s="571"/>
      <c r="E146" s="571"/>
      <c r="F146" s="571"/>
    </row>
    <row r="147" spans="1:6" ht="12.75">
      <c r="A147" s="571"/>
      <c r="B147" s="571"/>
      <c r="C147" s="572"/>
      <c r="D147" s="571"/>
      <c r="E147" s="574"/>
      <c r="F147" s="574"/>
    </row>
    <row r="148" spans="1:6" ht="12.75">
      <c r="A148" s="571"/>
      <c r="B148" s="571"/>
      <c r="C148" s="572"/>
      <c r="D148" s="571"/>
      <c r="E148" s="574"/>
      <c r="F148" s="571"/>
    </row>
    <row r="149" spans="1:6" ht="12.75">
      <c r="A149" s="571"/>
      <c r="B149" s="571"/>
      <c r="C149" s="572"/>
      <c r="D149" s="573"/>
      <c r="E149" s="574"/>
      <c r="F149" s="574"/>
    </row>
    <row r="150" spans="1:6" ht="12.75">
      <c r="A150" s="571"/>
      <c r="B150" s="571"/>
      <c r="C150" s="572"/>
      <c r="D150" s="573"/>
      <c r="E150" s="574"/>
      <c r="F150" s="571"/>
    </row>
    <row r="151" spans="1:6" ht="12.75">
      <c r="A151" s="571"/>
      <c r="B151" s="571"/>
      <c r="C151" s="572"/>
      <c r="D151" s="571"/>
      <c r="E151" s="574"/>
      <c r="F151" s="574"/>
    </row>
    <row r="152" spans="1:6" ht="12.75">
      <c r="A152" s="571"/>
      <c r="B152" s="571"/>
      <c r="C152" s="572"/>
      <c r="D152" s="571"/>
      <c r="E152" s="574"/>
      <c r="F152" s="571"/>
    </row>
    <row r="153" spans="1:6" ht="12.75">
      <c r="A153" s="571"/>
      <c r="B153" s="571"/>
      <c r="C153" s="572"/>
      <c r="D153" s="571"/>
      <c r="E153" s="574"/>
      <c r="F153" s="574"/>
    </row>
    <row r="154" spans="1:6" ht="12.75">
      <c r="A154" s="571"/>
      <c r="B154" s="571"/>
      <c r="C154" s="572"/>
      <c r="D154" s="571"/>
      <c r="E154" s="574"/>
      <c r="F154" s="571"/>
    </row>
    <row r="155" spans="1:6" ht="12.75">
      <c r="A155" s="571"/>
      <c r="B155" s="571"/>
      <c r="C155" s="572"/>
      <c r="D155" s="571"/>
      <c r="E155" s="574"/>
      <c r="F155" s="574"/>
    </row>
    <row r="156" spans="1:6" ht="12.75">
      <c r="A156" s="571"/>
      <c r="B156" s="571"/>
      <c r="C156" s="572"/>
      <c r="D156" s="571"/>
      <c r="E156" s="574"/>
      <c r="F156" s="571"/>
    </row>
    <row r="157" spans="1:6" ht="12.75">
      <c r="A157" s="571"/>
      <c r="B157" s="571"/>
      <c r="C157" s="572"/>
      <c r="D157" s="571"/>
      <c r="E157" s="574"/>
      <c r="F157" s="574"/>
    </row>
    <row r="158" spans="1:6" ht="12.75">
      <c r="A158" s="571"/>
      <c r="B158" s="571"/>
      <c r="C158" s="572"/>
      <c r="D158" s="571"/>
      <c r="E158" s="574"/>
      <c r="F158" s="574"/>
    </row>
    <row r="159" spans="1:6" ht="12.75">
      <c r="A159" s="571"/>
      <c r="B159" s="571"/>
      <c r="C159" s="575"/>
      <c r="D159" s="571"/>
      <c r="E159" s="574"/>
      <c r="F159" s="574"/>
    </row>
    <row r="160" spans="1:6" ht="12.75">
      <c r="A160" s="571"/>
      <c r="B160" s="571"/>
      <c r="C160" s="572"/>
      <c r="D160" s="571"/>
      <c r="E160" s="574"/>
      <c r="F160" s="574"/>
    </row>
    <row r="161" spans="1:6" ht="12.75">
      <c r="A161" s="571"/>
      <c r="B161" s="571"/>
      <c r="C161" s="572"/>
      <c r="D161" s="571"/>
      <c r="E161" s="574"/>
      <c r="F161" s="574"/>
    </row>
  </sheetData>
  <mergeCells count="14">
    <mergeCell ref="A4:E4"/>
    <mergeCell ref="A6:E6"/>
    <mergeCell ref="B7:D7"/>
    <mergeCell ref="B8:D8"/>
    <mergeCell ref="A63:F63"/>
    <mergeCell ref="A65:F65"/>
    <mergeCell ref="A87:F87"/>
    <mergeCell ref="A2:E3"/>
    <mergeCell ref="A56:F57"/>
    <mergeCell ref="A58:F58"/>
    <mergeCell ref="B59:E59"/>
    <mergeCell ref="A61:F61"/>
    <mergeCell ref="B9:D9"/>
    <mergeCell ref="A10:E10"/>
  </mergeCells>
  <printOptions/>
  <pageMargins left="0.984251968503937" right="0.75" top="0.984251968503937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 Simčič</cp:lastModifiedBy>
  <cp:lastPrinted>2010-07-27T11:34:29Z</cp:lastPrinted>
  <dcterms:created xsi:type="dcterms:W3CDTF">1997-01-31T12:20:41Z</dcterms:created>
  <dcterms:modified xsi:type="dcterms:W3CDTF">2010-07-27T11:56:35Z</dcterms:modified>
  <cp:category/>
  <cp:version/>
  <cp:contentType/>
  <cp:contentStatus/>
</cp:coreProperties>
</file>